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spjut\Google Drive\E80 2016\AuntieSparksGuides\"/>
    </mc:Choice>
  </mc:AlternateContent>
  <bookViews>
    <workbookView xWindow="3210" yWindow="1808" windowWidth="25118" windowHeight="19418" tabRatio="500" activeTab="1"/>
  </bookViews>
  <sheets>
    <sheet name="For Generating" sheetId="1" r:id="rId1"/>
    <sheet name="For Guide" sheetId="2" r:id="rId2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" i="2" l="1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5" i="2"/>
  <c r="C36" i="2"/>
  <c r="D2" i="2"/>
  <c r="E2" i="2"/>
  <c r="D3" i="2"/>
  <c r="E3" i="2"/>
  <c r="D4" i="2"/>
  <c r="E4" i="2"/>
  <c r="D5" i="2"/>
  <c r="E5" i="2"/>
  <c r="D6" i="2"/>
  <c r="E6" i="2"/>
  <c r="D7" i="2"/>
  <c r="E7" i="2"/>
  <c r="D8" i="2"/>
  <c r="E8" i="2"/>
  <c r="D9" i="2"/>
  <c r="E9" i="2"/>
  <c r="D10" i="2"/>
  <c r="E10" i="2"/>
  <c r="D11" i="2"/>
  <c r="E11" i="2"/>
  <c r="D12" i="2"/>
  <c r="E12" i="2"/>
  <c r="D13" i="2"/>
  <c r="E13" i="2"/>
  <c r="D14" i="2"/>
  <c r="E14" i="2"/>
  <c r="D15" i="2"/>
  <c r="E15" i="2"/>
  <c r="D16" i="2"/>
  <c r="E16" i="2"/>
  <c r="D17" i="2"/>
  <c r="E17" i="2"/>
  <c r="D18" i="2"/>
  <c r="E18" i="2"/>
  <c r="D19" i="2"/>
  <c r="E19" i="2"/>
  <c r="D20" i="2"/>
  <c r="E20" i="2"/>
  <c r="D21" i="2"/>
  <c r="E21" i="2"/>
  <c r="D22" i="2"/>
  <c r="E22" i="2"/>
  <c r="D23" i="2"/>
  <c r="E23" i="2"/>
  <c r="D24" i="2"/>
  <c r="E24" i="2"/>
  <c r="D25" i="2"/>
  <c r="E25" i="2"/>
  <c r="D26" i="2"/>
  <c r="E26" i="2"/>
  <c r="D27" i="2"/>
  <c r="E27" i="2"/>
  <c r="D28" i="2"/>
  <c r="E28" i="2"/>
  <c r="D29" i="2"/>
  <c r="E29" i="2"/>
  <c r="D30" i="2"/>
  <c r="E30" i="2"/>
  <c r="D31" i="2"/>
  <c r="E31" i="2"/>
  <c r="D32" i="2"/>
  <c r="E32" i="2"/>
  <c r="B37" i="2"/>
  <c r="B38" i="2"/>
  <c r="B40" i="2"/>
  <c r="E34" i="2"/>
  <c r="E35" i="2"/>
  <c r="B34" i="2"/>
  <c r="F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6" i="2"/>
  <c r="G32" i="2"/>
  <c r="J32" i="2"/>
  <c r="K32" i="2"/>
  <c r="I32" i="2"/>
  <c r="H32" i="2"/>
  <c r="G31" i="2"/>
  <c r="J31" i="2"/>
  <c r="K31" i="2"/>
  <c r="I31" i="2"/>
  <c r="H31" i="2"/>
  <c r="G30" i="2"/>
  <c r="J30" i="2"/>
  <c r="K30" i="2"/>
  <c r="I30" i="2"/>
  <c r="H30" i="2"/>
  <c r="G29" i="2"/>
  <c r="J29" i="2"/>
  <c r="K29" i="2"/>
  <c r="I29" i="2"/>
  <c r="H29" i="2"/>
  <c r="G28" i="2"/>
  <c r="J28" i="2"/>
  <c r="K28" i="2"/>
  <c r="I28" i="2"/>
  <c r="H28" i="2"/>
  <c r="G27" i="2"/>
  <c r="J27" i="2"/>
  <c r="K27" i="2"/>
  <c r="I27" i="2"/>
  <c r="H27" i="2"/>
  <c r="G26" i="2"/>
  <c r="J26" i="2"/>
  <c r="K26" i="2"/>
  <c r="I26" i="2"/>
  <c r="H26" i="2"/>
  <c r="G25" i="2"/>
  <c r="J25" i="2"/>
  <c r="K25" i="2"/>
  <c r="I25" i="2"/>
  <c r="H25" i="2"/>
  <c r="G24" i="2"/>
  <c r="J24" i="2"/>
  <c r="K24" i="2"/>
  <c r="I24" i="2"/>
  <c r="H24" i="2"/>
  <c r="G23" i="2"/>
  <c r="J23" i="2"/>
  <c r="K23" i="2"/>
  <c r="I23" i="2"/>
  <c r="H23" i="2"/>
  <c r="G22" i="2"/>
  <c r="J22" i="2"/>
  <c r="K22" i="2"/>
  <c r="I22" i="2"/>
  <c r="H22" i="2"/>
  <c r="G21" i="2"/>
  <c r="J21" i="2"/>
  <c r="K21" i="2"/>
  <c r="I21" i="2"/>
  <c r="H21" i="2"/>
  <c r="G20" i="2"/>
  <c r="J20" i="2"/>
  <c r="K20" i="2"/>
  <c r="I20" i="2"/>
  <c r="H20" i="2"/>
  <c r="G19" i="2"/>
  <c r="J19" i="2"/>
  <c r="K19" i="2"/>
  <c r="I19" i="2"/>
  <c r="H19" i="2"/>
  <c r="G18" i="2"/>
  <c r="J18" i="2"/>
  <c r="K18" i="2"/>
  <c r="I18" i="2"/>
  <c r="H18" i="2"/>
  <c r="G17" i="2"/>
  <c r="J17" i="2"/>
  <c r="K17" i="2"/>
  <c r="I17" i="2"/>
  <c r="H17" i="2"/>
  <c r="G16" i="2"/>
  <c r="J16" i="2"/>
  <c r="K16" i="2"/>
  <c r="I16" i="2"/>
  <c r="H16" i="2"/>
  <c r="G15" i="2"/>
  <c r="J15" i="2"/>
  <c r="K15" i="2"/>
  <c r="I15" i="2"/>
  <c r="H15" i="2"/>
  <c r="G14" i="2"/>
  <c r="J14" i="2"/>
  <c r="K14" i="2"/>
  <c r="I14" i="2"/>
  <c r="H14" i="2"/>
  <c r="G13" i="2"/>
  <c r="J13" i="2"/>
  <c r="K13" i="2"/>
  <c r="I13" i="2"/>
  <c r="H13" i="2"/>
  <c r="G12" i="2"/>
  <c r="J12" i="2"/>
  <c r="K12" i="2"/>
  <c r="I12" i="2"/>
  <c r="H12" i="2"/>
  <c r="G11" i="2"/>
  <c r="J11" i="2"/>
  <c r="K11" i="2"/>
  <c r="I11" i="2"/>
  <c r="H11" i="2"/>
  <c r="G10" i="2"/>
  <c r="J10" i="2"/>
  <c r="K10" i="2"/>
  <c r="I10" i="2"/>
  <c r="H10" i="2"/>
  <c r="G9" i="2"/>
  <c r="J9" i="2"/>
  <c r="K9" i="2"/>
  <c r="I9" i="2"/>
  <c r="H9" i="2"/>
  <c r="G8" i="2"/>
  <c r="J8" i="2"/>
  <c r="K8" i="2"/>
  <c r="I8" i="2"/>
  <c r="H8" i="2"/>
  <c r="G7" i="2"/>
  <c r="J7" i="2"/>
  <c r="K7" i="2"/>
  <c r="I7" i="2"/>
  <c r="H7" i="2"/>
  <c r="G6" i="2"/>
  <c r="J6" i="2"/>
  <c r="K6" i="2"/>
  <c r="I6" i="2"/>
  <c r="H6" i="2"/>
  <c r="G5" i="2"/>
  <c r="J5" i="2"/>
  <c r="K5" i="2"/>
  <c r="I5" i="2"/>
  <c r="H5" i="2"/>
  <c r="G4" i="2"/>
  <c r="J4" i="2"/>
  <c r="K4" i="2"/>
  <c r="I4" i="2"/>
  <c r="H4" i="2"/>
  <c r="G3" i="2"/>
  <c r="J3" i="2"/>
  <c r="I3" i="2"/>
  <c r="H3" i="2"/>
  <c r="J2" i="2"/>
  <c r="G2" i="2"/>
  <c r="I2" i="2"/>
  <c r="H2" i="2"/>
  <c r="E5" i="1"/>
  <c r="E6" i="1"/>
  <c r="B2" i="1"/>
  <c r="F2" i="1"/>
  <c r="B1" i="1"/>
  <c r="F1" i="1"/>
  <c r="C6" i="1"/>
  <c r="D6" i="1"/>
  <c r="E7" i="1"/>
  <c r="C7" i="1"/>
  <c r="D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E37" i="1"/>
  <c r="E38" i="1"/>
  <c r="F5" i="1"/>
  <c r="G5" i="1"/>
  <c r="F6" i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G38" i="1"/>
  <c r="H42" i="1"/>
  <c r="G37" i="1"/>
  <c r="G39" i="1"/>
  <c r="E41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7" i="1"/>
  <c r="I6" i="1"/>
  <c r="L6" i="1"/>
  <c r="M6" i="1"/>
  <c r="I7" i="1"/>
  <c r="L7" i="1"/>
  <c r="M7" i="1"/>
  <c r="I8" i="1"/>
  <c r="L8" i="1"/>
  <c r="M8" i="1"/>
  <c r="I9" i="1"/>
  <c r="L9" i="1"/>
  <c r="M9" i="1"/>
  <c r="I10" i="1"/>
  <c r="L10" i="1"/>
  <c r="M10" i="1"/>
  <c r="I11" i="1"/>
  <c r="L11" i="1"/>
  <c r="M11" i="1"/>
  <c r="I12" i="1"/>
  <c r="L12" i="1"/>
  <c r="M12" i="1"/>
  <c r="I13" i="1"/>
  <c r="L13" i="1"/>
  <c r="M13" i="1"/>
  <c r="I14" i="1"/>
  <c r="L14" i="1"/>
  <c r="M14" i="1"/>
  <c r="I15" i="1"/>
  <c r="L15" i="1"/>
  <c r="M15" i="1"/>
  <c r="I16" i="1"/>
  <c r="L16" i="1"/>
  <c r="M16" i="1"/>
  <c r="I17" i="1"/>
  <c r="L17" i="1"/>
  <c r="M17" i="1"/>
  <c r="I18" i="1"/>
  <c r="L18" i="1"/>
  <c r="M18" i="1"/>
  <c r="I19" i="1"/>
  <c r="L19" i="1"/>
  <c r="M19" i="1"/>
  <c r="I20" i="1"/>
  <c r="L20" i="1"/>
  <c r="M20" i="1"/>
  <c r="I21" i="1"/>
  <c r="L21" i="1"/>
  <c r="M21" i="1"/>
  <c r="I22" i="1"/>
  <c r="L22" i="1"/>
  <c r="M22" i="1"/>
  <c r="I23" i="1"/>
  <c r="L23" i="1"/>
  <c r="M23" i="1"/>
  <c r="I24" i="1"/>
  <c r="L24" i="1"/>
  <c r="M24" i="1"/>
  <c r="I25" i="1"/>
  <c r="L25" i="1"/>
  <c r="M25" i="1"/>
  <c r="I26" i="1"/>
  <c r="L26" i="1"/>
  <c r="M26" i="1"/>
  <c r="I27" i="1"/>
  <c r="L27" i="1"/>
  <c r="M27" i="1"/>
  <c r="I28" i="1"/>
  <c r="L28" i="1"/>
  <c r="M28" i="1"/>
  <c r="I29" i="1"/>
  <c r="L29" i="1"/>
  <c r="M29" i="1"/>
  <c r="I30" i="1"/>
  <c r="L30" i="1"/>
  <c r="M30" i="1"/>
  <c r="I31" i="1"/>
  <c r="L31" i="1"/>
  <c r="M31" i="1"/>
  <c r="I32" i="1"/>
  <c r="L32" i="1"/>
  <c r="M32" i="1"/>
  <c r="I33" i="1"/>
  <c r="L33" i="1"/>
  <c r="M33" i="1"/>
  <c r="I34" i="1"/>
  <c r="L34" i="1"/>
  <c r="M34" i="1"/>
  <c r="I35" i="1"/>
  <c r="L35" i="1"/>
  <c r="M35" i="1"/>
  <c r="L5" i="1"/>
  <c r="I5" i="1"/>
  <c r="J6" i="1"/>
  <c r="K6" i="1"/>
  <c r="J7" i="1"/>
  <c r="K7" i="1"/>
  <c r="J8" i="1"/>
  <c r="K8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K5" i="1"/>
  <c r="J5" i="1"/>
  <c r="C5" i="1"/>
</calcChain>
</file>

<file path=xl/sharedStrings.xml><?xml version="1.0" encoding="utf-8"?>
<sst xmlns="http://schemas.openxmlformats.org/spreadsheetml/2006/main" count="48" uniqueCount="43">
  <si>
    <t>Vset (m/s)</t>
  </si>
  <si>
    <t>Vact</t>
  </si>
  <si>
    <t>V2</t>
  </si>
  <si>
    <t>v2max</t>
  </si>
  <si>
    <t>Nmax</t>
  </si>
  <si>
    <t>Nmin</t>
  </si>
  <si>
    <t>v2min</t>
  </si>
  <si>
    <t>N</t>
  </si>
  <si>
    <t>∆v2</t>
  </si>
  <si>
    <t>∆N</t>
  </si>
  <si>
    <t>Vset2</t>
  </si>
  <si>
    <t>Slope</t>
  </si>
  <si>
    <t>Intercept</t>
  </si>
  <si>
    <t>Vcalc^2</t>
  </si>
  <si>
    <t>e^2</t>
  </si>
  <si>
    <t>count</t>
  </si>
  <si>
    <t>∑e2</t>
  </si>
  <si>
    <t>Se</t>
  </si>
  <si>
    <t>Nbar</t>
  </si>
  <si>
    <t>(N-Nbar)2</t>
  </si>
  <si>
    <t>Sy</t>
  </si>
  <si>
    <t>a</t>
  </si>
  <si>
    <t>t</t>
  </si>
  <si>
    <t>PlusConf</t>
  </si>
  <si>
    <t>MinusConf</t>
  </si>
  <si>
    <t>Vcalc</t>
  </si>
  <si>
    <t>VconfInt</t>
  </si>
  <si>
    <t>df</t>
  </si>
  <si>
    <r>
      <rPr>
        <i/>
        <sz val="14"/>
        <color theme="1"/>
        <rFont val="Symbol"/>
      </rPr>
      <t>l</t>
    </r>
    <r>
      <rPr>
        <sz val="14"/>
        <color theme="1"/>
        <rFont val="Calibri"/>
        <family val="2"/>
        <scheme val="minor"/>
      </rPr>
      <t xml:space="preserve"> (m/s)</t>
    </r>
  </si>
  <si>
    <r>
      <rPr>
        <i/>
        <sz val="14"/>
        <color theme="1"/>
        <rFont val="Calibri"/>
        <scheme val="minor"/>
      </rPr>
      <t>N</t>
    </r>
    <r>
      <rPr>
        <vertAlign val="subscript"/>
        <sz val="14"/>
        <color theme="1"/>
        <rFont val="Calibri"/>
        <scheme val="minor"/>
      </rPr>
      <t>bar</t>
    </r>
  </si>
  <si>
    <r>
      <t>∑</t>
    </r>
    <r>
      <rPr>
        <i/>
        <sz val="14"/>
        <color theme="1"/>
        <rFont val="Calibri"/>
        <scheme val="minor"/>
      </rPr>
      <t>e</t>
    </r>
    <r>
      <rPr>
        <vertAlign val="superscript"/>
        <sz val="14"/>
        <color theme="1"/>
        <rFont val="Calibri"/>
        <scheme val="minor"/>
      </rPr>
      <t>2</t>
    </r>
  </si>
  <si>
    <r>
      <rPr>
        <i/>
        <sz val="14"/>
        <color theme="1"/>
        <rFont val="Calibri"/>
        <scheme val="minor"/>
      </rPr>
      <t>S</t>
    </r>
    <r>
      <rPr>
        <i/>
        <vertAlign val="subscript"/>
        <sz val="14"/>
        <color theme="1"/>
        <rFont val="Calibri"/>
        <scheme val="minor"/>
      </rPr>
      <t>e</t>
    </r>
  </si>
  <si>
    <r>
      <t>∑(</t>
    </r>
    <r>
      <rPr>
        <i/>
        <sz val="14"/>
        <color theme="1"/>
        <rFont val="Calibri"/>
        <scheme val="minor"/>
      </rPr>
      <t>N</t>
    </r>
    <r>
      <rPr>
        <sz val="14"/>
        <color theme="1"/>
        <rFont val="Calibri"/>
        <family val="2"/>
        <scheme val="minor"/>
      </rPr>
      <t>–</t>
    </r>
    <r>
      <rPr>
        <i/>
        <sz val="14"/>
        <color theme="1"/>
        <rFont val="Calibri"/>
        <scheme val="minor"/>
      </rPr>
      <t>N</t>
    </r>
    <r>
      <rPr>
        <vertAlign val="subscript"/>
        <sz val="14"/>
        <color theme="1"/>
        <rFont val="Calibri"/>
        <scheme val="minor"/>
      </rPr>
      <t>bar</t>
    </r>
    <r>
      <rPr>
        <sz val="14"/>
        <color theme="1"/>
        <rFont val="Calibri"/>
        <family val="2"/>
        <scheme val="minor"/>
      </rPr>
      <t>)</t>
    </r>
    <r>
      <rPr>
        <vertAlign val="superscript"/>
        <sz val="14"/>
        <color theme="1"/>
        <rFont val="Calibri"/>
        <scheme val="minor"/>
      </rPr>
      <t>2</t>
    </r>
  </si>
  <si>
    <r>
      <rPr>
        <i/>
        <sz val="14"/>
        <color theme="1"/>
        <rFont val="Century Schoolbook"/>
        <family val="1"/>
      </rPr>
      <t>v</t>
    </r>
    <r>
      <rPr>
        <vertAlign val="subscript"/>
        <sz val="14"/>
        <color theme="1"/>
        <rFont val="Calibri"/>
        <scheme val="minor"/>
      </rPr>
      <t>set</t>
    </r>
    <r>
      <rPr>
        <sz val="14"/>
        <color theme="1"/>
        <rFont val="Calibri"/>
        <family val="2"/>
        <scheme val="minor"/>
      </rPr>
      <t xml:space="preserve"> (m/s)</t>
    </r>
  </si>
  <si>
    <r>
      <rPr>
        <i/>
        <sz val="14"/>
        <color theme="1"/>
        <rFont val="Century Schoolbook"/>
        <family val="1"/>
      </rPr>
      <t>N</t>
    </r>
    <r>
      <rPr>
        <vertAlign val="subscript"/>
        <sz val="14"/>
        <color theme="1"/>
        <rFont val="Calibri"/>
        <scheme val="minor"/>
      </rPr>
      <t>meas</t>
    </r>
  </si>
  <si>
    <r>
      <rPr>
        <i/>
        <sz val="14"/>
        <color theme="1"/>
        <rFont val="Century Schoolbook"/>
        <family val="1"/>
      </rPr>
      <t>v</t>
    </r>
    <r>
      <rPr>
        <vertAlign val="subscript"/>
        <sz val="14"/>
        <color theme="1"/>
        <rFont val="Calibri"/>
        <scheme val="minor"/>
      </rPr>
      <t>set</t>
    </r>
    <r>
      <rPr>
        <vertAlign val="superscript"/>
        <sz val="14"/>
        <color theme="1"/>
        <rFont val="Calibri"/>
        <scheme val="minor"/>
      </rPr>
      <t>2</t>
    </r>
  </si>
  <si>
    <r>
      <rPr>
        <i/>
        <sz val="14"/>
        <color theme="1"/>
        <rFont val="Century Schoolbook"/>
        <family val="1"/>
      </rPr>
      <t>v</t>
    </r>
    <r>
      <rPr>
        <vertAlign val="subscript"/>
        <sz val="14"/>
        <color theme="1"/>
        <rFont val="Calibri"/>
        <scheme val="minor"/>
      </rPr>
      <t>calc</t>
    </r>
    <r>
      <rPr>
        <vertAlign val="superscript"/>
        <sz val="14"/>
        <color theme="1"/>
        <rFont val="Calibri"/>
        <scheme val="minor"/>
      </rPr>
      <t>2</t>
    </r>
  </si>
  <si>
    <r>
      <rPr>
        <i/>
        <sz val="14"/>
        <color theme="1"/>
        <rFont val="Century Schoolbook"/>
        <family val="1"/>
      </rPr>
      <t>v</t>
    </r>
    <r>
      <rPr>
        <vertAlign val="superscript"/>
        <sz val="14"/>
        <color theme="1"/>
        <rFont val="Calibri"/>
        <scheme val="minor"/>
      </rPr>
      <t>2</t>
    </r>
    <r>
      <rPr>
        <sz val="14"/>
        <color theme="1"/>
        <rFont val="Calibri"/>
        <family val="2"/>
        <scheme val="minor"/>
      </rPr>
      <t>+</t>
    </r>
    <r>
      <rPr>
        <i/>
        <sz val="14"/>
        <color theme="1"/>
        <rFont val="Symbol"/>
      </rPr>
      <t>l</t>
    </r>
  </si>
  <si>
    <r>
      <rPr>
        <i/>
        <sz val="14"/>
        <color theme="1"/>
        <rFont val="Century Schoolbook"/>
        <family val="1"/>
      </rPr>
      <t>v</t>
    </r>
    <r>
      <rPr>
        <vertAlign val="superscript"/>
        <sz val="14"/>
        <color theme="1"/>
        <rFont val="Calibri"/>
        <scheme val="minor"/>
      </rPr>
      <t>2</t>
    </r>
    <r>
      <rPr>
        <sz val="14"/>
        <color theme="1"/>
        <rFont val="Calibri"/>
        <family val="2"/>
        <scheme val="minor"/>
      </rPr>
      <t>–</t>
    </r>
    <r>
      <rPr>
        <i/>
        <sz val="14"/>
        <color theme="1"/>
        <rFont val="Symbol"/>
      </rPr>
      <t>l</t>
    </r>
  </si>
  <si>
    <r>
      <rPr>
        <i/>
        <sz val="14"/>
        <color theme="1"/>
        <rFont val="Century Schoolbook"/>
        <family val="1"/>
      </rPr>
      <t>v</t>
    </r>
    <r>
      <rPr>
        <vertAlign val="subscript"/>
        <sz val="14"/>
        <color theme="1"/>
        <rFont val="Calibri"/>
        <scheme val="minor"/>
      </rPr>
      <t>calc</t>
    </r>
    <r>
      <rPr>
        <sz val="14"/>
        <color theme="1"/>
        <rFont val="Calibri"/>
        <family val="2"/>
        <scheme val="minor"/>
      </rPr>
      <t xml:space="preserve"> (m/s)</t>
    </r>
  </si>
  <si>
    <r>
      <rPr>
        <i/>
        <sz val="14"/>
        <color theme="1"/>
        <rFont val="Century Schoolbook"/>
        <family val="1"/>
      </rPr>
      <t>e</t>
    </r>
    <r>
      <rPr>
        <vertAlign val="superscript"/>
        <sz val="14"/>
        <color theme="1"/>
        <rFont val="Calibri"/>
        <scheme val="minor"/>
      </rPr>
      <t>2</t>
    </r>
  </si>
  <si>
    <r>
      <t>(</t>
    </r>
    <r>
      <rPr>
        <i/>
        <sz val="14"/>
        <color theme="1"/>
        <rFont val="Century Schoolbook"/>
        <family val="1"/>
      </rPr>
      <t>N</t>
    </r>
    <r>
      <rPr>
        <sz val="14"/>
        <color theme="1"/>
        <rFont val="Calibri"/>
        <family val="2"/>
        <scheme val="minor"/>
      </rPr>
      <t>–</t>
    </r>
    <r>
      <rPr>
        <i/>
        <sz val="14"/>
        <color theme="1"/>
        <rFont val="Century Schoolbook"/>
        <family val="1"/>
      </rPr>
      <t>N</t>
    </r>
    <r>
      <rPr>
        <vertAlign val="subscript"/>
        <sz val="14"/>
        <color theme="1"/>
        <rFont val="Calibri"/>
        <scheme val="minor"/>
      </rPr>
      <t>bar</t>
    </r>
    <r>
      <rPr>
        <sz val="14"/>
        <color theme="1"/>
        <rFont val="Calibri"/>
        <family val="2"/>
        <scheme val="minor"/>
      </rPr>
      <t>)</t>
    </r>
    <r>
      <rPr>
        <vertAlign val="superscript"/>
        <sz val="14"/>
        <color theme="1"/>
        <rFont val="Calibri"/>
        <scheme val="minor"/>
      </rPr>
      <t>2</t>
    </r>
  </si>
  <si>
    <r>
      <rPr>
        <i/>
        <sz val="14"/>
        <color theme="1"/>
        <rFont val="Century Schoolbook"/>
        <family val="1"/>
      </rPr>
      <t>S</t>
    </r>
    <r>
      <rPr>
        <i/>
        <vertAlign val="subscript"/>
        <sz val="14"/>
        <color theme="1"/>
        <rFont val="Century Schoolbook"/>
        <family val="1"/>
      </rPr>
      <t>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</si>
</sst>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0000"/>
    <numFmt numFmtId="165" formatCode="0.000"/>
    <numFmt numFmtId="166" formatCode="0.000E+00;\_x0000_"/>
    <numFmt numFmtId="167" formatCode="0.000E+00"/>
    <numFmt numFmtId="168" formatCode="0.0"/>
    <numFmt numFmtId="169" formatCode="0.0000E+00"/>
  </numFmts>
  <fonts count="11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bscript"/>
      <sz val="14"/>
      <color theme="1"/>
      <name val="Calibri"/>
      <scheme val="minor"/>
    </font>
    <font>
      <vertAlign val="superscript"/>
      <sz val="14"/>
      <color theme="1"/>
      <name val="Calibri"/>
      <scheme val="minor"/>
    </font>
    <font>
      <i/>
      <sz val="14"/>
      <color theme="1"/>
      <name val="Calibri"/>
      <scheme val="minor"/>
    </font>
    <font>
      <i/>
      <vertAlign val="subscript"/>
      <sz val="14"/>
      <color theme="1"/>
      <name val="Calibri"/>
      <scheme val="minor"/>
    </font>
    <font>
      <i/>
      <sz val="14"/>
      <color theme="1"/>
      <name val="Symbol"/>
    </font>
    <font>
      <i/>
      <sz val="14"/>
      <color theme="1"/>
      <name val="Century Schoolbook"/>
      <family val="1"/>
    </font>
    <font>
      <i/>
      <vertAlign val="subscript"/>
      <sz val="14"/>
      <color theme="1"/>
      <name val="Century Schoolbook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0" fontId="3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'For Generating'!$E$4</c:f>
              <c:strCache>
                <c:ptCount val="1"/>
                <c:pt idx="0">
                  <c:v>Vset2</c:v>
                </c:pt>
              </c:strCache>
            </c:strRef>
          </c:tx>
          <c:spPr>
            <a:ln w="47625">
              <a:noFill/>
            </a:ln>
          </c:spPr>
          <c:xVal>
            <c:numRef>
              <c:f>'For Generating'!$D$5:$D$35</c:f>
              <c:numCache>
                <c:formatCode>General</c:formatCode>
                <c:ptCount val="31"/>
                <c:pt idx="0">
                  <c:v>390</c:v>
                </c:pt>
                <c:pt idx="1">
                  <c:v>714</c:v>
                </c:pt>
                <c:pt idx="2">
                  <c:v>897</c:v>
                </c:pt>
                <c:pt idx="3">
                  <c:v>1200</c:v>
                </c:pt>
                <c:pt idx="4">
                  <c:v>1699</c:v>
                </c:pt>
                <c:pt idx="5">
                  <c:v>2157</c:v>
                </c:pt>
                <c:pt idx="6">
                  <c:v>3041</c:v>
                </c:pt>
                <c:pt idx="7">
                  <c:v>3592</c:v>
                </c:pt>
                <c:pt idx="8">
                  <c:v>4838</c:v>
                </c:pt>
                <c:pt idx="9">
                  <c:v>5953</c:v>
                </c:pt>
                <c:pt idx="10">
                  <c:v>6891</c:v>
                </c:pt>
                <c:pt idx="11">
                  <c:v>8694</c:v>
                </c:pt>
                <c:pt idx="12">
                  <c:v>9252</c:v>
                </c:pt>
                <c:pt idx="13">
                  <c:v>10992</c:v>
                </c:pt>
                <c:pt idx="14">
                  <c:v>11892</c:v>
                </c:pt>
                <c:pt idx="15">
                  <c:v>15964</c:v>
                </c:pt>
                <c:pt idx="16">
                  <c:v>15734</c:v>
                </c:pt>
                <c:pt idx="17">
                  <c:v>18723</c:v>
                </c:pt>
                <c:pt idx="18">
                  <c:v>23093</c:v>
                </c:pt>
                <c:pt idx="19">
                  <c:v>24402</c:v>
                </c:pt>
                <c:pt idx="20">
                  <c:v>25467</c:v>
                </c:pt>
                <c:pt idx="21">
                  <c:v>30142</c:v>
                </c:pt>
                <c:pt idx="22">
                  <c:v>33126</c:v>
                </c:pt>
                <c:pt idx="23">
                  <c:v>32390</c:v>
                </c:pt>
                <c:pt idx="24">
                  <c:v>35712</c:v>
                </c:pt>
                <c:pt idx="25">
                  <c:v>37969</c:v>
                </c:pt>
                <c:pt idx="26">
                  <c:v>46799</c:v>
                </c:pt>
                <c:pt idx="27">
                  <c:v>49983</c:v>
                </c:pt>
                <c:pt idx="28">
                  <c:v>50743</c:v>
                </c:pt>
                <c:pt idx="29">
                  <c:v>53517</c:v>
                </c:pt>
                <c:pt idx="30">
                  <c:v>59527</c:v>
                </c:pt>
              </c:numCache>
            </c:numRef>
          </c:xVal>
          <c:yVal>
            <c:numRef>
              <c:f>'For Generating'!$E$5:$E$35</c:f>
              <c:numCache>
                <c:formatCode>General</c:formatCode>
                <c:ptCount val="31"/>
                <c:pt idx="0">
                  <c:v>0</c:v>
                </c:pt>
                <c:pt idx="1">
                  <c:v>4</c:v>
                </c:pt>
                <c:pt idx="2">
                  <c:v>16</c:v>
                </c:pt>
                <c:pt idx="3">
                  <c:v>36</c:v>
                </c:pt>
                <c:pt idx="4">
                  <c:v>64</c:v>
                </c:pt>
                <c:pt idx="5">
                  <c:v>100</c:v>
                </c:pt>
                <c:pt idx="6">
                  <c:v>144</c:v>
                </c:pt>
                <c:pt idx="7">
                  <c:v>196</c:v>
                </c:pt>
                <c:pt idx="8">
                  <c:v>256</c:v>
                </c:pt>
                <c:pt idx="9">
                  <c:v>324</c:v>
                </c:pt>
                <c:pt idx="10">
                  <c:v>400</c:v>
                </c:pt>
                <c:pt idx="11">
                  <c:v>484</c:v>
                </c:pt>
                <c:pt idx="12">
                  <c:v>576</c:v>
                </c:pt>
                <c:pt idx="13">
                  <c:v>676</c:v>
                </c:pt>
                <c:pt idx="14">
                  <c:v>784</c:v>
                </c:pt>
                <c:pt idx="15">
                  <c:v>900</c:v>
                </c:pt>
                <c:pt idx="16">
                  <c:v>1024</c:v>
                </c:pt>
                <c:pt idx="17">
                  <c:v>1156</c:v>
                </c:pt>
                <c:pt idx="18">
                  <c:v>1296</c:v>
                </c:pt>
                <c:pt idx="19">
                  <c:v>1444</c:v>
                </c:pt>
                <c:pt idx="20">
                  <c:v>1600</c:v>
                </c:pt>
                <c:pt idx="21">
                  <c:v>1764</c:v>
                </c:pt>
                <c:pt idx="22">
                  <c:v>1936</c:v>
                </c:pt>
                <c:pt idx="23">
                  <c:v>2116</c:v>
                </c:pt>
                <c:pt idx="24">
                  <c:v>2304</c:v>
                </c:pt>
                <c:pt idx="25">
                  <c:v>2500</c:v>
                </c:pt>
                <c:pt idx="26">
                  <c:v>2704</c:v>
                </c:pt>
                <c:pt idx="27">
                  <c:v>2916</c:v>
                </c:pt>
                <c:pt idx="28">
                  <c:v>3136</c:v>
                </c:pt>
                <c:pt idx="29">
                  <c:v>3364</c:v>
                </c:pt>
                <c:pt idx="30">
                  <c:v>3600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60-4BE3-AA85-173F78DB5A23}"/>
            </c:ext>
          </c:extLst>
        </c:ser>
        <c:ser>
          <c:idx val="1"/>
          <c:order val="1"/>
          <c:tx>
            <c:v>Vfit</c:v>
          </c:tx>
          <c:spPr>
            <a:ln w="12700" cmpd="sng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'For Generating'!$D$5:$D$35</c:f>
              <c:numCache>
                <c:formatCode>General</c:formatCode>
                <c:ptCount val="31"/>
                <c:pt idx="0">
                  <c:v>390</c:v>
                </c:pt>
                <c:pt idx="1">
                  <c:v>714</c:v>
                </c:pt>
                <c:pt idx="2">
                  <c:v>897</c:v>
                </c:pt>
                <c:pt idx="3">
                  <c:v>1200</c:v>
                </c:pt>
                <c:pt idx="4">
                  <c:v>1699</c:v>
                </c:pt>
                <c:pt idx="5">
                  <c:v>2157</c:v>
                </c:pt>
                <c:pt idx="6">
                  <c:v>3041</c:v>
                </c:pt>
                <c:pt idx="7">
                  <c:v>3592</c:v>
                </c:pt>
                <c:pt idx="8">
                  <c:v>4838</c:v>
                </c:pt>
                <c:pt idx="9">
                  <c:v>5953</c:v>
                </c:pt>
                <c:pt idx="10">
                  <c:v>6891</c:v>
                </c:pt>
                <c:pt idx="11">
                  <c:v>8694</c:v>
                </c:pt>
                <c:pt idx="12">
                  <c:v>9252</c:v>
                </c:pt>
                <c:pt idx="13">
                  <c:v>10992</c:v>
                </c:pt>
                <c:pt idx="14">
                  <c:v>11892</c:v>
                </c:pt>
                <c:pt idx="15">
                  <c:v>15964</c:v>
                </c:pt>
                <c:pt idx="16">
                  <c:v>15734</c:v>
                </c:pt>
                <c:pt idx="17">
                  <c:v>18723</c:v>
                </c:pt>
                <c:pt idx="18">
                  <c:v>23093</c:v>
                </c:pt>
                <c:pt idx="19">
                  <c:v>24402</c:v>
                </c:pt>
                <c:pt idx="20">
                  <c:v>25467</c:v>
                </c:pt>
                <c:pt idx="21">
                  <c:v>30142</c:v>
                </c:pt>
                <c:pt idx="22">
                  <c:v>33126</c:v>
                </c:pt>
                <c:pt idx="23">
                  <c:v>32390</c:v>
                </c:pt>
                <c:pt idx="24">
                  <c:v>35712</c:v>
                </c:pt>
                <c:pt idx="25">
                  <c:v>37969</c:v>
                </c:pt>
                <c:pt idx="26">
                  <c:v>46799</c:v>
                </c:pt>
                <c:pt idx="27">
                  <c:v>49983</c:v>
                </c:pt>
                <c:pt idx="28">
                  <c:v>50743</c:v>
                </c:pt>
                <c:pt idx="29">
                  <c:v>53517</c:v>
                </c:pt>
                <c:pt idx="30">
                  <c:v>59527</c:v>
                </c:pt>
              </c:numCache>
            </c:numRef>
          </c:xVal>
          <c:yVal>
            <c:numRef>
              <c:f>'For Generating'!$F$5:$F$35</c:f>
              <c:numCache>
                <c:formatCode>General</c:formatCode>
                <c:ptCount val="31"/>
                <c:pt idx="0">
                  <c:v>-3.8035680475623224E-3</c:v>
                </c:pt>
                <c:pt idx="1">
                  <c:v>19.972815723083173</c:v>
                </c:pt>
                <c:pt idx="2">
                  <c:v>31.255906248629238</c:v>
                </c:pt>
                <c:pt idx="3">
                  <c:v>49.937744659779284</c:v>
                </c:pt>
                <c:pt idx="4">
                  <c:v>80.704204617415826</c:v>
                </c:pt>
                <c:pt idx="5">
                  <c:v>108.94275904747099</c:v>
                </c:pt>
                <c:pt idx="6">
                  <c:v>163.44686847142029</c:v>
                </c:pt>
                <c:pt idx="7">
                  <c:v>197.41945251281857</c:v>
                </c:pt>
                <c:pt idx="8">
                  <c:v>274.24311805833986</c:v>
                </c:pt>
                <c:pt idx="9">
                  <c:v>342.9898171620768</c:v>
                </c:pt>
                <c:pt idx="10">
                  <c:v>400.82336313454789</c:v>
                </c:pt>
                <c:pt idx="11">
                  <c:v>511.98955011574765</c:v>
                </c:pt>
                <c:pt idx="12">
                  <c:v>546.39372778380618</c:v>
                </c:pt>
                <c:pt idx="13">
                  <c:v>653.67557212506381</c:v>
                </c:pt>
                <c:pt idx="14">
                  <c:v>709.16618126709363</c:v>
                </c:pt>
                <c:pt idx="15">
                  <c:v>960.23035951858856</c:v>
                </c:pt>
                <c:pt idx="16">
                  <c:v>946.04942607118096</c:v>
                </c:pt>
                <c:pt idx="17">
                  <c:v>1130.3399046551001</c:v>
                </c:pt>
                <c:pt idx="18">
                  <c:v>1399.7776401558449</c:v>
                </c:pt>
                <c:pt idx="19">
                  <c:v>1480.4856483413082</c:v>
                </c:pt>
                <c:pt idx="20">
                  <c:v>1546.1495358260436</c:v>
                </c:pt>
                <c:pt idx="21">
                  <c:v>1834.3924222026985</c:v>
                </c:pt>
                <c:pt idx="22">
                  <c:v>2018.3746196247173</c:v>
                </c:pt>
                <c:pt idx="23">
                  <c:v>1972.9956325930129</c:v>
                </c:pt>
                <c:pt idx="24">
                  <c:v>2177.8176365594832</c:v>
                </c:pt>
                <c:pt idx="25">
                  <c:v>2316.975753041218</c:v>
                </c:pt>
                <c:pt idx="26">
                  <c:v>2861.4002849569106</c:v>
                </c:pt>
                <c:pt idx="27">
                  <c:v>3057.7137288549361</c:v>
                </c:pt>
                <c:pt idx="28">
                  <c:v>3104.5724654637611</c:v>
                </c:pt>
                <c:pt idx="29">
                  <c:v>3275.6068540859733</c:v>
                </c:pt>
                <c:pt idx="30">
                  <c:v>3646.1608106899725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E60-4BE3-AA85-173F78DB5A23}"/>
            </c:ext>
          </c:extLst>
        </c:ser>
        <c:ser>
          <c:idx val="2"/>
          <c:order val="2"/>
          <c:tx>
            <c:v>ConfPlus</c:v>
          </c:tx>
          <c:spPr>
            <a:ln w="6350" cmpd="sng">
              <a:solidFill>
                <a:schemeClr val="accent2"/>
              </a:solidFill>
              <a:prstDash val="solid"/>
            </a:ln>
          </c:spPr>
          <c:marker>
            <c:symbol val="none"/>
          </c:marker>
          <c:xVal>
            <c:numRef>
              <c:f>'For Generating'!$D$5:$D$35</c:f>
              <c:numCache>
                <c:formatCode>General</c:formatCode>
                <c:ptCount val="31"/>
                <c:pt idx="0">
                  <c:v>390</c:v>
                </c:pt>
                <c:pt idx="1">
                  <c:v>714</c:v>
                </c:pt>
                <c:pt idx="2">
                  <c:v>897</c:v>
                </c:pt>
                <c:pt idx="3">
                  <c:v>1200</c:v>
                </c:pt>
                <c:pt idx="4">
                  <c:v>1699</c:v>
                </c:pt>
                <c:pt idx="5">
                  <c:v>2157</c:v>
                </c:pt>
                <c:pt idx="6">
                  <c:v>3041</c:v>
                </c:pt>
                <c:pt idx="7">
                  <c:v>3592</c:v>
                </c:pt>
                <c:pt idx="8">
                  <c:v>4838</c:v>
                </c:pt>
                <c:pt idx="9">
                  <c:v>5953</c:v>
                </c:pt>
                <c:pt idx="10">
                  <c:v>6891</c:v>
                </c:pt>
                <c:pt idx="11">
                  <c:v>8694</c:v>
                </c:pt>
                <c:pt idx="12">
                  <c:v>9252</c:v>
                </c:pt>
                <c:pt idx="13">
                  <c:v>10992</c:v>
                </c:pt>
                <c:pt idx="14">
                  <c:v>11892</c:v>
                </c:pt>
                <c:pt idx="15">
                  <c:v>15964</c:v>
                </c:pt>
                <c:pt idx="16">
                  <c:v>15734</c:v>
                </c:pt>
                <c:pt idx="17">
                  <c:v>18723</c:v>
                </c:pt>
                <c:pt idx="18">
                  <c:v>23093</c:v>
                </c:pt>
                <c:pt idx="19">
                  <c:v>24402</c:v>
                </c:pt>
                <c:pt idx="20">
                  <c:v>25467</c:v>
                </c:pt>
                <c:pt idx="21">
                  <c:v>30142</c:v>
                </c:pt>
                <c:pt idx="22">
                  <c:v>33126</c:v>
                </c:pt>
                <c:pt idx="23">
                  <c:v>32390</c:v>
                </c:pt>
                <c:pt idx="24">
                  <c:v>35712</c:v>
                </c:pt>
                <c:pt idx="25">
                  <c:v>37969</c:v>
                </c:pt>
                <c:pt idx="26">
                  <c:v>46799</c:v>
                </c:pt>
                <c:pt idx="27">
                  <c:v>49983</c:v>
                </c:pt>
                <c:pt idx="28">
                  <c:v>50743</c:v>
                </c:pt>
                <c:pt idx="29">
                  <c:v>53517</c:v>
                </c:pt>
                <c:pt idx="30">
                  <c:v>59527</c:v>
                </c:pt>
              </c:numCache>
            </c:numRef>
          </c:xVal>
          <c:yVal>
            <c:numRef>
              <c:f>'For Generating'!$J$5:$J$35</c:f>
              <c:numCache>
                <c:formatCode>General</c:formatCode>
                <c:ptCount val="31"/>
                <c:pt idx="0">
                  <c:v>162.31922743474459</c:v>
                </c:pt>
                <c:pt idx="1">
                  <c:v>182.19962010172202</c:v>
                </c:pt>
                <c:pt idx="2">
                  <c:v>193.42903766011017</c:v>
                </c:pt>
                <c:pt idx="3">
                  <c:v>212.02308420280832</c:v>
                </c:pt>
                <c:pt idx="4">
                  <c:v>242.64789349939102</c:v>
                </c:pt>
                <c:pt idx="5">
                  <c:v>270.75965271372456</c:v>
                </c:pt>
                <c:pt idx="6">
                  <c:v>325.02776477817554</c:v>
                </c:pt>
                <c:pt idx="7">
                  <c:v>358.85909032051603</c:v>
                </c:pt>
                <c:pt idx="8">
                  <c:v>435.37992813400081</c:v>
                </c:pt>
                <c:pt idx="9">
                  <c:v>503.87524714655922</c:v>
                </c:pt>
                <c:pt idx="10">
                  <c:v>561.51172944482096</c:v>
                </c:pt>
                <c:pt idx="11">
                  <c:v>672.33629417991847</c:v>
                </c:pt>
                <c:pt idx="12">
                  <c:v>706.6446924568927</c:v>
                </c:pt>
                <c:pt idx="13">
                  <c:v>813.65819366368521</c:v>
                </c:pt>
                <c:pt idx="14">
                  <c:v>869.02807875107464</c:v>
                </c:pt>
                <c:pt idx="15">
                  <c:v>1119.7008699689345</c:v>
                </c:pt>
                <c:pt idx="16">
                  <c:v>1105.535265772718</c:v>
                </c:pt>
                <c:pt idx="17">
                  <c:v>1289.6899736709274</c:v>
                </c:pt>
                <c:pt idx="18">
                  <c:v>1559.1769190384325</c:v>
                </c:pt>
                <c:pt idx="19">
                  <c:v>1639.9569132870768</c:v>
                </c:pt>
                <c:pt idx="20">
                  <c:v>1705.6988034985816</c:v>
                </c:pt>
                <c:pt idx="21">
                  <c:v>1994.4895890308489</c:v>
                </c:pt>
                <c:pt idx="22">
                  <c:v>2178.9953349342018</c:v>
                </c:pt>
                <c:pt idx="23">
                  <c:v>2133.4747150676772</c:v>
                </c:pt>
                <c:pt idx="24">
                  <c:v>2339.0004607768669</c:v>
                </c:pt>
                <c:pt idx="25">
                  <c:v>2478.7305716284081</c:v>
                </c:pt>
                <c:pt idx="26">
                  <c:v>3026.1051909633334</c:v>
                </c:pt>
                <c:pt idx="27">
                  <c:v>3223.7526497574763</c:v>
                </c:pt>
                <c:pt idx="28">
                  <c:v>3270.9503484262395</c:v>
                </c:pt>
                <c:pt idx="29">
                  <c:v>3443.287933898624</c:v>
                </c:pt>
                <c:pt idx="30">
                  <c:v>3817.0109890298313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E60-4BE3-AA85-173F78DB5A23}"/>
            </c:ext>
          </c:extLst>
        </c:ser>
        <c:ser>
          <c:idx val="3"/>
          <c:order val="3"/>
          <c:tx>
            <c:v>ConfMinus</c:v>
          </c:tx>
          <c:spPr>
            <a:ln w="6350" cmpd="sng">
              <a:solidFill>
                <a:schemeClr val="accent3"/>
              </a:solidFill>
            </a:ln>
          </c:spPr>
          <c:marker>
            <c:symbol val="none"/>
          </c:marker>
          <c:xVal>
            <c:numRef>
              <c:f>'For Generating'!$D$5:$D$35</c:f>
              <c:numCache>
                <c:formatCode>General</c:formatCode>
                <c:ptCount val="31"/>
                <c:pt idx="0">
                  <c:v>390</c:v>
                </c:pt>
                <c:pt idx="1">
                  <c:v>714</c:v>
                </c:pt>
                <c:pt idx="2">
                  <c:v>897</c:v>
                </c:pt>
                <c:pt idx="3">
                  <c:v>1200</c:v>
                </c:pt>
                <c:pt idx="4">
                  <c:v>1699</c:v>
                </c:pt>
                <c:pt idx="5">
                  <c:v>2157</c:v>
                </c:pt>
                <c:pt idx="6">
                  <c:v>3041</c:v>
                </c:pt>
                <c:pt idx="7">
                  <c:v>3592</c:v>
                </c:pt>
                <c:pt idx="8">
                  <c:v>4838</c:v>
                </c:pt>
                <c:pt idx="9">
                  <c:v>5953</c:v>
                </c:pt>
                <c:pt idx="10">
                  <c:v>6891</c:v>
                </c:pt>
                <c:pt idx="11">
                  <c:v>8694</c:v>
                </c:pt>
                <c:pt idx="12">
                  <c:v>9252</c:v>
                </c:pt>
                <c:pt idx="13">
                  <c:v>10992</c:v>
                </c:pt>
                <c:pt idx="14">
                  <c:v>11892</c:v>
                </c:pt>
                <c:pt idx="15">
                  <c:v>15964</c:v>
                </c:pt>
                <c:pt idx="16">
                  <c:v>15734</c:v>
                </c:pt>
                <c:pt idx="17">
                  <c:v>18723</c:v>
                </c:pt>
                <c:pt idx="18">
                  <c:v>23093</c:v>
                </c:pt>
                <c:pt idx="19">
                  <c:v>24402</c:v>
                </c:pt>
                <c:pt idx="20">
                  <c:v>25467</c:v>
                </c:pt>
                <c:pt idx="21">
                  <c:v>30142</c:v>
                </c:pt>
                <c:pt idx="22">
                  <c:v>33126</c:v>
                </c:pt>
                <c:pt idx="23">
                  <c:v>32390</c:v>
                </c:pt>
                <c:pt idx="24">
                  <c:v>35712</c:v>
                </c:pt>
                <c:pt idx="25">
                  <c:v>37969</c:v>
                </c:pt>
                <c:pt idx="26">
                  <c:v>46799</c:v>
                </c:pt>
                <c:pt idx="27">
                  <c:v>49983</c:v>
                </c:pt>
                <c:pt idx="28">
                  <c:v>50743</c:v>
                </c:pt>
                <c:pt idx="29">
                  <c:v>53517</c:v>
                </c:pt>
                <c:pt idx="30">
                  <c:v>59527</c:v>
                </c:pt>
              </c:numCache>
            </c:numRef>
          </c:xVal>
          <c:yVal>
            <c:numRef>
              <c:f>'For Generating'!$K$5:$K$35</c:f>
              <c:numCache>
                <c:formatCode>General</c:formatCode>
                <c:ptCount val="31"/>
                <c:pt idx="0">
                  <c:v>-162.32683457083974</c:v>
                </c:pt>
                <c:pt idx="1">
                  <c:v>-142.25398865555564</c:v>
                </c:pt>
                <c:pt idx="2">
                  <c:v>-130.91722516285171</c:v>
                </c:pt>
                <c:pt idx="3">
                  <c:v>-112.14759488324974</c:v>
                </c:pt>
                <c:pt idx="4">
                  <c:v>-81.239484264559366</c:v>
                </c:pt>
                <c:pt idx="5">
                  <c:v>-52.874134618782563</c:v>
                </c:pt>
                <c:pt idx="6">
                  <c:v>1.8659721646650098</c:v>
                </c:pt>
                <c:pt idx="7">
                  <c:v>35.9798147051211</c:v>
                </c:pt>
                <c:pt idx="8">
                  <c:v>113.10630798267891</c:v>
                </c:pt>
                <c:pt idx="9">
                  <c:v>182.10438717759439</c:v>
                </c:pt>
                <c:pt idx="10">
                  <c:v>240.13499682427488</c:v>
                </c:pt>
                <c:pt idx="11">
                  <c:v>351.64280605157688</c:v>
                </c:pt>
                <c:pt idx="12">
                  <c:v>386.14276311071961</c:v>
                </c:pt>
                <c:pt idx="13">
                  <c:v>493.69295058644241</c:v>
                </c:pt>
                <c:pt idx="14">
                  <c:v>549.30428378311262</c:v>
                </c:pt>
                <c:pt idx="15">
                  <c:v>800.75984906824272</c:v>
                </c:pt>
                <c:pt idx="16">
                  <c:v>786.56358636964387</c:v>
                </c:pt>
                <c:pt idx="17">
                  <c:v>970.98983563927277</c:v>
                </c:pt>
                <c:pt idx="18">
                  <c:v>1240.3783612732573</c:v>
                </c:pt>
                <c:pt idx="19">
                  <c:v>1321.0143833955397</c:v>
                </c:pt>
                <c:pt idx="20">
                  <c:v>1386.6002681535056</c:v>
                </c:pt>
                <c:pt idx="21">
                  <c:v>1674.2952553745481</c:v>
                </c:pt>
                <c:pt idx="22">
                  <c:v>1857.7539043152328</c:v>
                </c:pt>
                <c:pt idx="23">
                  <c:v>1812.5165501183487</c:v>
                </c:pt>
                <c:pt idx="24">
                  <c:v>2016.6348123420994</c:v>
                </c:pt>
                <c:pt idx="25">
                  <c:v>2155.2209344540279</c:v>
                </c:pt>
                <c:pt idx="26">
                  <c:v>2696.6953789504878</c:v>
                </c:pt>
                <c:pt idx="27">
                  <c:v>2891.6748079523959</c:v>
                </c:pt>
                <c:pt idx="28">
                  <c:v>2938.1945825012826</c:v>
                </c:pt>
                <c:pt idx="29">
                  <c:v>3107.9257742733225</c:v>
                </c:pt>
                <c:pt idx="30">
                  <c:v>3475.3106323501138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E60-4BE3-AA85-173F78DB5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45935800"/>
        <c:axId val="-2045932664"/>
      </c:scatterChart>
      <c:valAx>
        <c:axId val="-2045935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045932664"/>
        <c:crosses val="autoZero"/>
        <c:crossBetween val="midCat"/>
      </c:valAx>
      <c:valAx>
        <c:axId val="-2045932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45935800"/>
        <c:crosses val="autoZero"/>
        <c:crossBetween val="midCat"/>
      </c:valAx>
    </c:plotArea>
    <c:legend>
      <c:legendPos val="r"/>
      <c:overlay val="0"/>
      <c:spPr>
        <a:ln w="6350" cmpd="sng">
          <a:solidFill>
            <a:schemeClr val="accent2"/>
          </a:solidFill>
        </a:ln>
      </c:sp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'For Generating'!$M$4</c:f>
              <c:strCache>
                <c:ptCount val="1"/>
                <c:pt idx="0">
                  <c:v>VconfInt</c:v>
                </c:pt>
              </c:strCache>
            </c:strRef>
          </c:tx>
          <c:marker>
            <c:symbol val="none"/>
          </c:marker>
          <c:xVal>
            <c:numRef>
              <c:f>'For Generating'!$L$5:$L$35</c:f>
              <c:numCache>
                <c:formatCode>General</c:formatCode>
                <c:ptCount val="31"/>
                <c:pt idx="0">
                  <c:v>0</c:v>
                </c:pt>
                <c:pt idx="1">
                  <c:v>4.4690956269790396</c:v>
                </c:pt>
                <c:pt idx="2">
                  <c:v>5.5906981897281165</c:v>
                </c:pt>
                <c:pt idx="3">
                  <c:v>7.0666643234116675</c:v>
                </c:pt>
                <c:pt idx="4">
                  <c:v>8.9835518931776548</c:v>
                </c:pt>
                <c:pt idx="5">
                  <c:v>10.437564804468089</c:v>
                </c:pt>
                <c:pt idx="6">
                  <c:v>12.784634076555351</c:v>
                </c:pt>
                <c:pt idx="7">
                  <c:v>14.050603279319311</c:v>
                </c:pt>
                <c:pt idx="8">
                  <c:v>16.560287378494973</c:v>
                </c:pt>
                <c:pt idx="9">
                  <c:v>18.519984264628217</c:v>
                </c:pt>
                <c:pt idx="10">
                  <c:v>20.020573496644591</c:v>
                </c:pt>
                <c:pt idx="11">
                  <c:v>22.62718608479074</c:v>
                </c:pt>
                <c:pt idx="12">
                  <c:v>23.37506636961286</c:v>
                </c:pt>
                <c:pt idx="13">
                  <c:v>25.567079851345241</c:v>
                </c:pt>
                <c:pt idx="14">
                  <c:v>26.630174262799965</c:v>
                </c:pt>
                <c:pt idx="15">
                  <c:v>30.987583957427024</c:v>
                </c:pt>
                <c:pt idx="16">
                  <c:v>30.757916478057822</c:v>
                </c:pt>
                <c:pt idx="17">
                  <c:v>33.620528024632513</c:v>
                </c:pt>
                <c:pt idx="18">
                  <c:v>37.413602341338972</c:v>
                </c:pt>
                <c:pt idx="19">
                  <c:v>38.477079519388006</c:v>
                </c:pt>
                <c:pt idx="20">
                  <c:v>39.321108018798803</c:v>
                </c:pt>
                <c:pt idx="21">
                  <c:v>42.829807636769729</c:v>
                </c:pt>
                <c:pt idx="22">
                  <c:v>44.92632435025947</c:v>
                </c:pt>
                <c:pt idx="23">
                  <c:v>44.418415466932323</c:v>
                </c:pt>
                <c:pt idx="24">
                  <c:v>46.667093723088037</c:v>
                </c:pt>
                <c:pt idx="25">
                  <c:v>48.134974322640062</c:v>
                </c:pt>
                <c:pt idx="26">
                  <c:v>53.492058148447704</c:v>
                </c:pt>
                <c:pt idx="27">
                  <c:v>55.29659780542503</c:v>
                </c:pt>
                <c:pt idx="28">
                  <c:v>55.718690450007536</c:v>
                </c:pt>
                <c:pt idx="29">
                  <c:v>57.232917574469091</c:v>
                </c:pt>
                <c:pt idx="30">
                  <c:v>60.383448151707704</c:v>
                </c:pt>
              </c:numCache>
            </c:numRef>
          </c:xVal>
          <c:yVal>
            <c:numRef>
              <c:f>'For Generating'!$M$5:$M$35</c:f>
              <c:numCache>
                <c:formatCode>General</c:formatCode>
                <c:ptCount val="31"/>
                <c:pt idx="1">
                  <c:v>18.149847074127027</c:v>
                </c:pt>
                <c:pt idx="2">
                  <c:v>14.503835291041497</c:v>
                </c:pt>
                <c:pt idx="3">
                  <c:v>11.468306128964176</c:v>
                </c:pt>
                <c:pt idx="4">
                  <c:v>9.0133440986164661</c:v>
                </c:pt>
                <c:pt idx="5">
                  <c:v>7.7516593524278452</c:v>
                </c:pt>
                <c:pt idx="6">
                  <c:v>6.3193398942510486</c:v>
                </c:pt>
                <c:pt idx="7">
                  <c:v>5.7449361638911238</c:v>
                </c:pt>
                <c:pt idx="8">
                  <c:v>4.8651574212688979</c:v>
                </c:pt>
                <c:pt idx="9">
                  <c:v>4.3435628153248906</c:v>
                </c:pt>
                <c:pt idx="10">
                  <c:v>4.0130810023300301</c:v>
                </c:pt>
                <c:pt idx="11">
                  <c:v>3.5432320983993373</c:v>
                </c:pt>
                <c:pt idx="12">
                  <c:v>3.4278183886016635</c:v>
                </c:pt>
                <c:pt idx="13">
                  <c:v>3.1286838870299021</c:v>
                </c:pt>
                <c:pt idx="14">
                  <c:v>3.0015180506590635</c:v>
                </c:pt>
                <c:pt idx="15">
                  <c:v>2.5731355931046118</c:v>
                </c:pt>
                <c:pt idx="16">
                  <c:v>2.5925982310165838</c:v>
                </c:pt>
                <c:pt idx="17">
                  <c:v>2.3698329321163172</c:v>
                </c:pt>
                <c:pt idx="18">
                  <c:v>2.1302316391285387</c:v>
                </c:pt>
                <c:pt idx="19">
                  <c:v>2.0722890996107619</c:v>
                </c:pt>
                <c:pt idx="20">
                  <c:v>2.0287992341957923</c:v>
                </c:pt>
                <c:pt idx="21">
                  <c:v>1.8689923637516626</c:v>
                </c:pt>
                <c:pt idx="22">
                  <c:v>1.7876013410003875</c:v>
                </c:pt>
                <c:pt idx="23">
                  <c:v>1.8064476274951125</c:v>
                </c:pt>
                <c:pt idx="24">
                  <c:v>1.726943027283917</c:v>
                </c:pt>
                <c:pt idx="25">
                  <c:v>1.6802213033601785</c:v>
                </c:pt>
                <c:pt idx="26">
                  <c:v>1.5395267232880117</c:v>
                </c:pt>
                <c:pt idx="27">
                  <c:v>1.5013484327443614</c:v>
                </c:pt>
                <c:pt idx="28">
                  <c:v>1.4930168101470134</c:v>
                </c:pt>
                <c:pt idx="29">
                  <c:v>1.4649006805783693</c:v>
                </c:pt>
                <c:pt idx="30">
                  <c:v>1.4147103516729775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638-40E4-A731-EE22B9AF9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45823272"/>
        <c:axId val="-2045820312"/>
      </c:scatterChart>
      <c:valAx>
        <c:axId val="-2045823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045820312"/>
        <c:crosses val="autoZero"/>
        <c:crossBetween val="midCat"/>
      </c:valAx>
      <c:valAx>
        <c:axId val="-2045820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4582327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Velocity Squared vs.</a:t>
            </a:r>
            <a:r>
              <a:rPr lang="en-US" baseline="0"/>
              <a:t> A/D Counts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457994267453"/>
          <c:y val="8.4186297921776204E-2"/>
          <c:w val="0.822621981352749"/>
          <c:h val="0.80105960371756801"/>
        </c:manualLayout>
      </c:layout>
      <c:scatterChart>
        <c:scatterStyle val="lineMarker"/>
        <c:varyColors val="0"/>
        <c:ser>
          <c:idx val="0"/>
          <c:order val="0"/>
          <c:tx>
            <c:strRef>
              <c:f>'For Guide'!$C$1</c:f>
              <c:strCache>
                <c:ptCount val="1"/>
                <c:pt idx="0">
                  <c:v>vset2</c:v>
                </c:pt>
              </c:strCache>
            </c:strRef>
          </c:tx>
          <c:spPr>
            <a:ln w="47625">
              <a:noFill/>
            </a:ln>
          </c:spPr>
          <c:xVal>
            <c:numRef>
              <c:f>'For Guide'!$B$2:$B$32</c:f>
              <c:numCache>
                <c:formatCode>General</c:formatCode>
                <c:ptCount val="31"/>
                <c:pt idx="0">
                  <c:v>390</c:v>
                </c:pt>
                <c:pt idx="1">
                  <c:v>714</c:v>
                </c:pt>
                <c:pt idx="2">
                  <c:v>897</c:v>
                </c:pt>
                <c:pt idx="3">
                  <c:v>1200</c:v>
                </c:pt>
                <c:pt idx="4">
                  <c:v>1699</c:v>
                </c:pt>
                <c:pt idx="5">
                  <c:v>2157</c:v>
                </c:pt>
                <c:pt idx="6">
                  <c:v>3041</c:v>
                </c:pt>
                <c:pt idx="7">
                  <c:v>3592</c:v>
                </c:pt>
                <c:pt idx="8">
                  <c:v>4838</c:v>
                </c:pt>
                <c:pt idx="9">
                  <c:v>5953</c:v>
                </c:pt>
                <c:pt idx="10">
                  <c:v>6891</c:v>
                </c:pt>
                <c:pt idx="11">
                  <c:v>8694</c:v>
                </c:pt>
                <c:pt idx="12">
                  <c:v>9252</c:v>
                </c:pt>
                <c:pt idx="13">
                  <c:v>10992</c:v>
                </c:pt>
                <c:pt idx="14">
                  <c:v>11892</c:v>
                </c:pt>
                <c:pt idx="15">
                  <c:v>15964</c:v>
                </c:pt>
                <c:pt idx="16">
                  <c:v>15734</c:v>
                </c:pt>
                <c:pt idx="17">
                  <c:v>18723</c:v>
                </c:pt>
                <c:pt idx="18">
                  <c:v>23093</c:v>
                </c:pt>
                <c:pt idx="19">
                  <c:v>24402</c:v>
                </c:pt>
                <c:pt idx="20">
                  <c:v>25467</c:v>
                </c:pt>
                <c:pt idx="21">
                  <c:v>30142</c:v>
                </c:pt>
                <c:pt idx="22">
                  <c:v>33126</c:v>
                </c:pt>
                <c:pt idx="23">
                  <c:v>32390</c:v>
                </c:pt>
                <c:pt idx="24">
                  <c:v>35712</c:v>
                </c:pt>
                <c:pt idx="25">
                  <c:v>37969</c:v>
                </c:pt>
                <c:pt idx="26">
                  <c:v>46799</c:v>
                </c:pt>
                <c:pt idx="27">
                  <c:v>49983</c:v>
                </c:pt>
                <c:pt idx="28">
                  <c:v>50743</c:v>
                </c:pt>
                <c:pt idx="29">
                  <c:v>53517</c:v>
                </c:pt>
                <c:pt idx="30">
                  <c:v>59527</c:v>
                </c:pt>
              </c:numCache>
            </c:numRef>
          </c:xVal>
          <c:yVal>
            <c:numRef>
              <c:f>'For Guide'!$C$2:$C$32</c:f>
              <c:numCache>
                <c:formatCode>General</c:formatCode>
                <c:ptCount val="31"/>
                <c:pt idx="0">
                  <c:v>0</c:v>
                </c:pt>
                <c:pt idx="1">
                  <c:v>4</c:v>
                </c:pt>
                <c:pt idx="2">
                  <c:v>16</c:v>
                </c:pt>
                <c:pt idx="3">
                  <c:v>36</c:v>
                </c:pt>
                <c:pt idx="4">
                  <c:v>64</c:v>
                </c:pt>
                <c:pt idx="5">
                  <c:v>100</c:v>
                </c:pt>
                <c:pt idx="6">
                  <c:v>144</c:v>
                </c:pt>
                <c:pt idx="7">
                  <c:v>196</c:v>
                </c:pt>
                <c:pt idx="8">
                  <c:v>256</c:v>
                </c:pt>
                <c:pt idx="9">
                  <c:v>324</c:v>
                </c:pt>
                <c:pt idx="10">
                  <c:v>400</c:v>
                </c:pt>
                <c:pt idx="11">
                  <c:v>484</c:v>
                </c:pt>
                <c:pt idx="12">
                  <c:v>576</c:v>
                </c:pt>
                <c:pt idx="13">
                  <c:v>676</c:v>
                </c:pt>
                <c:pt idx="14">
                  <c:v>784</c:v>
                </c:pt>
                <c:pt idx="15">
                  <c:v>900</c:v>
                </c:pt>
                <c:pt idx="16">
                  <c:v>1024</c:v>
                </c:pt>
                <c:pt idx="17">
                  <c:v>1156</c:v>
                </c:pt>
                <c:pt idx="18">
                  <c:v>1296</c:v>
                </c:pt>
                <c:pt idx="19">
                  <c:v>1444</c:v>
                </c:pt>
                <c:pt idx="20">
                  <c:v>1600</c:v>
                </c:pt>
                <c:pt idx="21">
                  <c:v>1764</c:v>
                </c:pt>
                <c:pt idx="22">
                  <c:v>1936</c:v>
                </c:pt>
                <c:pt idx="23">
                  <c:v>2116</c:v>
                </c:pt>
                <c:pt idx="24">
                  <c:v>2304</c:v>
                </c:pt>
                <c:pt idx="25">
                  <c:v>2500</c:v>
                </c:pt>
                <c:pt idx="26">
                  <c:v>2704</c:v>
                </c:pt>
                <c:pt idx="27">
                  <c:v>2916</c:v>
                </c:pt>
                <c:pt idx="28">
                  <c:v>3136</c:v>
                </c:pt>
                <c:pt idx="29">
                  <c:v>3364</c:v>
                </c:pt>
                <c:pt idx="30">
                  <c:v>3600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09-4345-87D9-165E4E989093}"/>
            </c:ext>
          </c:extLst>
        </c:ser>
        <c:ser>
          <c:idx val="1"/>
          <c:order val="1"/>
          <c:tx>
            <c:v>Vfit</c:v>
          </c:tx>
          <c:spPr>
            <a:ln w="12700" cmpd="sng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'For Guide'!$B$2:$B$32</c:f>
              <c:numCache>
                <c:formatCode>General</c:formatCode>
                <c:ptCount val="31"/>
                <c:pt idx="0">
                  <c:v>390</c:v>
                </c:pt>
                <c:pt idx="1">
                  <c:v>714</c:v>
                </c:pt>
                <c:pt idx="2">
                  <c:v>897</c:v>
                </c:pt>
                <c:pt idx="3">
                  <c:v>1200</c:v>
                </c:pt>
                <c:pt idx="4">
                  <c:v>1699</c:v>
                </c:pt>
                <c:pt idx="5">
                  <c:v>2157</c:v>
                </c:pt>
                <c:pt idx="6">
                  <c:v>3041</c:v>
                </c:pt>
                <c:pt idx="7">
                  <c:v>3592</c:v>
                </c:pt>
                <c:pt idx="8">
                  <c:v>4838</c:v>
                </c:pt>
                <c:pt idx="9">
                  <c:v>5953</c:v>
                </c:pt>
                <c:pt idx="10">
                  <c:v>6891</c:v>
                </c:pt>
                <c:pt idx="11">
                  <c:v>8694</c:v>
                </c:pt>
                <c:pt idx="12">
                  <c:v>9252</c:v>
                </c:pt>
                <c:pt idx="13">
                  <c:v>10992</c:v>
                </c:pt>
                <c:pt idx="14">
                  <c:v>11892</c:v>
                </c:pt>
                <c:pt idx="15">
                  <c:v>15964</c:v>
                </c:pt>
                <c:pt idx="16">
                  <c:v>15734</c:v>
                </c:pt>
                <c:pt idx="17">
                  <c:v>18723</c:v>
                </c:pt>
                <c:pt idx="18">
                  <c:v>23093</c:v>
                </c:pt>
                <c:pt idx="19">
                  <c:v>24402</c:v>
                </c:pt>
                <c:pt idx="20">
                  <c:v>25467</c:v>
                </c:pt>
                <c:pt idx="21">
                  <c:v>30142</c:v>
                </c:pt>
                <c:pt idx="22">
                  <c:v>33126</c:v>
                </c:pt>
                <c:pt idx="23">
                  <c:v>32390</c:v>
                </c:pt>
                <c:pt idx="24">
                  <c:v>35712</c:v>
                </c:pt>
                <c:pt idx="25">
                  <c:v>37969</c:v>
                </c:pt>
                <c:pt idx="26">
                  <c:v>46799</c:v>
                </c:pt>
                <c:pt idx="27">
                  <c:v>49983</c:v>
                </c:pt>
                <c:pt idx="28">
                  <c:v>50743</c:v>
                </c:pt>
                <c:pt idx="29">
                  <c:v>53517</c:v>
                </c:pt>
                <c:pt idx="30">
                  <c:v>59527</c:v>
                </c:pt>
              </c:numCache>
            </c:numRef>
          </c:xVal>
          <c:yVal>
            <c:numRef>
              <c:f>'For Guide'!$D$2:$D$32</c:f>
              <c:numCache>
                <c:formatCode>0.00</c:formatCode>
                <c:ptCount val="31"/>
                <c:pt idx="0">
                  <c:v>-3.8035680475623224E-3</c:v>
                </c:pt>
                <c:pt idx="1">
                  <c:v>19.972815723083173</c:v>
                </c:pt>
                <c:pt idx="2">
                  <c:v>31.255906248629238</c:v>
                </c:pt>
                <c:pt idx="3">
                  <c:v>49.937744659779284</c:v>
                </c:pt>
                <c:pt idx="4">
                  <c:v>80.704204617415826</c:v>
                </c:pt>
                <c:pt idx="5">
                  <c:v>108.94275904747099</c:v>
                </c:pt>
                <c:pt idx="6">
                  <c:v>163.44686847142029</c:v>
                </c:pt>
                <c:pt idx="7">
                  <c:v>197.41945251281857</c:v>
                </c:pt>
                <c:pt idx="8">
                  <c:v>274.24311805833986</c:v>
                </c:pt>
                <c:pt idx="9">
                  <c:v>342.9898171620768</c:v>
                </c:pt>
                <c:pt idx="10">
                  <c:v>400.82336313454789</c:v>
                </c:pt>
                <c:pt idx="11">
                  <c:v>511.98955011574765</c:v>
                </c:pt>
                <c:pt idx="12">
                  <c:v>546.39372778380618</c:v>
                </c:pt>
                <c:pt idx="13">
                  <c:v>653.67557212506381</c:v>
                </c:pt>
                <c:pt idx="14">
                  <c:v>709.16618126709363</c:v>
                </c:pt>
                <c:pt idx="15">
                  <c:v>960.23035951858856</c:v>
                </c:pt>
                <c:pt idx="16">
                  <c:v>946.04942607118096</c:v>
                </c:pt>
                <c:pt idx="17">
                  <c:v>1130.3399046551001</c:v>
                </c:pt>
                <c:pt idx="18">
                  <c:v>1399.7776401558449</c:v>
                </c:pt>
                <c:pt idx="19">
                  <c:v>1480.4856483413082</c:v>
                </c:pt>
                <c:pt idx="20">
                  <c:v>1546.1495358260436</c:v>
                </c:pt>
                <c:pt idx="21">
                  <c:v>1834.3924222026985</c:v>
                </c:pt>
                <c:pt idx="22">
                  <c:v>2018.3746196247173</c:v>
                </c:pt>
                <c:pt idx="23">
                  <c:v>1972.9956325930129</c:v>
                </c:pt>
                <c:pt idx="24">
                  <c:v>2177.8176365594832</c:v>
                </c:pt>
                <c:pt idx="25">
                  <c:v>2316.975753041218</c:v>
                </c:pt>
                <c:pt idx="26">
                  <c:v>2861.4002849569106</c:v>
                </c:pt>
                <c:pt idx="27">
                  <c:v>3057.7137288549361</c:v>
                </c:pt>
                <c:pt idx="28">
                  <c:v>3104.5724654637611</c:v>
                </c:pt>
                <c:pt idx="29">
                  <c:v>3275.6068540859733</c:v>
                </c:pt>
                <c:pt idx="30">
                  <c:v>3646.1608106899725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09-4345-87D9-165E4E989093}"/>
            </c:ext>
          </c:extLst>
        </c:ser>
        <c:ser>
          <c:idx val="2"/>
          <c:order val="2"/>
          <c:tx>
            <c:v>ConfPlus</c:v>
          </c:tx>
          <c:spPr>
            <a:ln w="6350" cmpd="sng">
              <a:solidFill>
                <a:schemeClr val="accent2"/>
              </a:solidFill>
              <a:prstDash val="solid"/>
            </a:ln>
          </c:spPr>
          <c:marker>
            <c:symbol val="none"/>
          </c:marker>
          <c:xVal>
            <c:numRef>
              <c:f>'For Guide'!$B$2:$B$32</c:f>
              <c:numCache>
                <c:formatCode>General</c:formatCode>
                <c:ptCount val="31"/>
                <c:pt idx="0">
                  <c:v>390</c:v>
                </c:pt>
                <c:pt idx="1">
                  <c:v>714</c:v>
                </c:pt>
                <c:pt idx="2">
                  <c:v>897</c:v>
                </c:pt>
                <c:pt idx="3">
                  <c:v>1200</c:v>
                </c:pt>
                <c:pt idx="4">
                  <c:v>1699</c:v>
                </c:pt>
                <c:pt idx="5">
                  <c:v>2157</c:v>
                </c:pt>
                <c:pt idx="6">
                  <c:v>3041</c:v>
                </c:pt>
                <c:pt idx="7">
                  <c:v>3592</c:v>
                </c:pt>
                <c:pt idx="8">
                  <c:v>4838</c:v>
                </c:pt>
                <c:pt idx="9">
                  <c:v>5953</c:v>
                </c:pt>
                <c:pt idx="10">
                  <c:v>6891</c:v>
                </c:pt>
                <c:pt idx="11">
                  <c:v>8694</c:v>
                </c:pt>
                <c:pt idx="12">
                  <c:v>9252</c:v>
                </c:pt>
                <c:pt idx="13">
                  <c:v>10992</c:v>
                </c:pt>
                <c:pt idx="14">
                  <c:v>11892</c:v>
                </c:pt>
                <c:pt idx="15">
                  <c:v>15964</c:v>
                </c:pt>
                <c:pt idx="16">
                  <c:v>15734</c:v>
                </c:pt>
                <c:pt idx="17">
                  <c:v>18723</c:v>
                </c:pt>
                <c:pt idx="18">
                  <c:v>23093</c:v>
                </c:pt>
                <c:pt idx="19">
                  <c:v>24402</c:v>
                </c:pt>
                <c:pt idx="20">
                  <c:v>25467</c:v>
                </c:pt>
                <c:pt idx="21">
                  <c:v>30142</c:v>
                </c:pt>
                <c:pt idx="22">
                  <c:v>33126</c:v>
                </c:pt>
                <c:pt idx="23">
                  <c:v>32390</c:v>
                </c:pt>
                <c:pt idx="24">
                  <c:v>35712</c:v>
                </c:pt>
                <c:pt idx="25">
                  <c:v>37969</c:v>
                </c:pt>
                <c:pt idx="26">
                  <c:v>46799</c:v>
                </c:pt>
                <c:pt idx="27">
                  <c:v>49983</c:v>
                </c:pt>
                <c:pt idx="28">
                  <c:v>50743</c:v>
                </c:pt>
                <c:pt idx="29">
                  <c:v>53517</c:v>
                </c:pt>
                <c:pt idx="30">
                  <c:v>59527</c:v>
                </c:pt>
              </c:numCache>
            </c:numRef>
          </c:xVal>
          <c:yVal>
            <c:numRef>
              <c:f>'For Guide'!$H$2:$H$32</c:f>
              <c:numCache>
                <c:formatCode>0.0</c:formatCode>
                <c:ptCount val="31"/>
                <c:pt idx="0">
                  <c:v>162.31922743474459</c:v>
                </c:pt>
                <c:pt idx="1">
                  <c:v>182.19962010172202</c:v>
                </c:pt>
                <c:pt idx="2">
                  <c:v>193.42903766011017</c:v>
                </c:pt>
                <c:pt idx="3">
                  <c:v>212.02308420280832</c:v>
                </c:pt>
                <c:pt idx="4">
                  <c:v>242.64789349939102</c:v>
                </c:pt>
                <c:pt idx="5">
                  <c:v>270.75965271372456</c:v>
                </c:pt>
                <c:pt idx="6">
                  <c:v>325.02776477817554</c:v>
                </c:pt>
                <c:pt idx="7">
                  <c:v>358.85909032051603</c:v>
                </c:pt>
                <c:pt idx="8">
                  <c:v>435.37992813400081</c:v>
                </c:pt>
                <c:pt idx="9">
                  <c:v>503.87524714655922</c:v>
                </c:pt>
                <c:pt idx="10">
                  <c:v>561.51172944482096</c:v>
                </c:pt>
                <c:pt idx="11">
                  <c:v>672.33629417991847</c:v>
                </c:pt>
                <c:pt idx="12">
                  <c:v>706.6446924568927</c:v>
                </c:pt>
                <c:pt idx="13">
                  <c:v>813.65819366368521</c:v>
                </c:pt>
                <c:pt idx="14">
                  <c:v>869.02807875107464</c:v>
                </c:pt>
                <c:pt idx="15">
                  <c:v>1119.7008699689345</c:v>
                </c:pt>
                <c:pt idx="16">
                  <c:v>1105.535265772718</c:v>
                </c:pt>
                <c:pt idx="17">
                  <c:v>1289.6899736709274</c:v>
                </c:pt>
                <c:pt idx="18">
                  <c:v>1559.1769190384325</c:v>
                </c:pt>
                <c:pt idx="19">
                  <c:v>1639.9569132870768</c:v>
                </c:pt>
                <c:pt idx="20">
                  <c:v>1705.6988034985816</c:v>
                </c:pt>
                <c:pt idx="21">
                  <c:v>1994.4895890308489</c:v>
                </c:pt>
                <c:pt idx="22">
                  <c:v>2178.9953349342018</c:v>
                </c:pt>
                <c:pt idx="23">
                  <c:v>2133.4747150676772</c:v>
                </c:pt>
                <c:pt idx="24">
                  <c:v>2339.0004607768669</c:v>
                </c:pt>
                <c:pt idx="25">
                  <c:v>2478.7305716284081</c:v>
                </c:pt>
                <c:pt idx="26">
                  <c:v>3026.1051909633334</c:v>
                </c:pt>
                <c:pt idx="27">
                  <c:v>3223.7526497574763</c:v>
                </c:pt>
                <c:pt idx="28">
                  <c:v>3270.9503484262395</c:v>
                </c:pt>
                <c:pt idx="29">
                  <c:v>3443.287933898624</c:v>
                </c:pt>
                <c:pt idx="30">
                  <c:v>3817.0109890298313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B09-4345-87D9-165E4E989093}"/>
            </c:ext>
          </c:extLst>
        </c:ser>
        <c:ser>
          <c:idx val="3"/>
          <c:order val="3"/>
          <c:tx>
            <c:v>ConfMinus</c:v>
          </c:tx>
          <c:spPr>
            <a:ln w="6350" cmpd="sng">
              <a:solidFill>
                <a:schemeClr val="accent3"/>
              </a:solidFill>
            </a:ln>
          </c:spPr>
          <c:marker>
            <c:symbol val="none"/>
          </c:marker>
          <c:xVal>
            <c:numRef>
              <c:f>'For Guide'!$B$2:$B$32</c:f>
              <c:numCache>
                <c:formatCode>General</c:formatCode>
                <c:ptCount val="31"/>
                <c:pt idx="0">
                  <c:v>390</c:v>
                </c:pt>
                <c:pt idx="1">
                  <c:v>714</c:v>
                </c:pt>
                <c:pt idx="2">
                  <c:v>897</c:v>
                </c:pt>
                <c:pt idx="3">
                  <c:v>1200</c:v>
                </c:pt>
                <c:pt idx="4">
                  <c:v>1699</c:v>
                </c:pt>
                <c:pt idx="5">
                  <c:v>2157</c:v>
                </c:pt>
                <c:pt idx="6">
                  <c:v>3041</c:v>
                </c:pt>
                <c:pt idx="7">
                  <c:v>3592</c:v>
                </c:pt>
                <c:pt idx="8">
                  <c:v>4838</c:v>
                </c:pt>
                <c:pt idx="9">
                  <c:v>5953</c:v>
                </c:pt>
                <c:pt idx="10">
                  <c:v>6891</c:v>
                </c:pt>
                <c:pt idx="11">
                  <c:v>8694</c:v>
                </c:pt>
                <c:pt idx="12">
                  <c:v>9252</c:v>
                </c:pt>
                <c:pt idx="13">
                  <c:v>10992</c:v>
                </c:pt>
                <c:pt idx="14">
                  <c:v>11892</c:v>
                </c:pt>
                <c:pt idx="15">
                  <c:v>15964</c:v>
                </c:pt>
                <c:pt idx="16">
                  <c:v>15734</c:v>
                </c:pt>
                <c:pt idx="17">
                  <c:v>18723</c:v>
                </c:pt>
                <c:pt idx="18">
                  <c:v>23093</c:v>
                </c:pt>
                <c:pt idx="19">
                  <c:v>24402</c:v>
                </c:pt>
                <c:pt idx="20">
                  <c:v>25467</c:v>
                </c:pt>
                <c:pt idx="21">
                  <c:v>30142</c:v>
                </c:pt>
                <c:pt idx="22">
                  <c:v>33126</c:v>
                </c:pt>
                <c:pt idx="23">
                  <c:v>32390</c:v>
                </c:pt>
                <c:pt idx="24">
                  <c:v>35712</c:v>
                </c:pt>
                <c:pt idx="25">
                  <c:v>37969</c:v>
                </c:pt>
                <c:pt idx="26">
                  <c:v>46799</c:v>
                </c:pt>
                <c:pt idx="27">
                  <c:v>49983</c:v>
                </c:pt>
                <c:pt idx="28">
                  <c:v>50743</c:v>
                </c:pt>
                <c:pt idx="29">
                  <c:v>53517</c:v>
                </c:pt>
                <c:pt idx="30">
                  <c:v>59527</c:v>
                </c:pt>
              </c:numCache>
            </c:numRef>
          </c:xVal>
          <c:yVal>
            <c:numRef>
              <c:f>'For Guide'!$I$2:$I$32</c:f>
              <c:numCache>
                <c:formatCode>0.0</c:formatCode>
                <c:ptCount val="31"/>
                <c:pt idx="0">
                  <c:v>-162.32683457083974</c:v>
                </c:pt>
                <c:pt idx="1">
                  <c:v>-142.25398865555564</c:v>
                </c:pt>
                <c:pt idx="2">
                  <c:v>-130.91722516285171</c:v>
                </c:pt>
                <c:pt idx="3">
                  <c:v>-112.14759488324974</c:v>
                </c:pt>
                <c:pt idx="4">
                  <c:v>-81.239484264559366</c:v>
                </c:pt>
                <c:pt idx="5">
                  <c:v>-52.874134618782563</c:v>
                </c:pt>
                <c:pt idx="6">
                  <c:v>1.8659721646650098</c:v>
                </c:pt>
                <c:pt idx="7">
                  <c:v>35.9798147051211</c:v>
                </c:pt>
                <c:pt idx="8">
                  <c:v>113.10630798267891</c:v>
                </c:pt>
                <c:pt idx="9">
                  <c:v>182.10438717759439</c:v>
                </c:pt>
                <c:pt idx="10">
                  <c:v>240.13499682427488</c:v>
                </c:pt>
                <c:pt idx="11">
                  <c:v>351.64280605157688</c:v>
                </c:pt>
                <c:pt idx="12">
                  <c:v>386.14276311071961</c:v>
                </c:pt>
                <c:pt idx="13">
                  <c:v>493.69295058644241</c:v>
                </c:pt>
                <c:pt idx="14">
                  <c:v>549.30428378311262</c:v>
                </c:pt>
                <c:pt idx="15">
                  <c:v>800.75984906824272</c:v>
                </c:pt>
                <c:pt idx="16">
                  <c:v>786.56358636964387</c:v>
                </c:pt>
                <c:pt idx="17">
                  <c:v>970.98983563927277</c:v>
                </c:pt>
                <c:pt idx="18">
                  <c:v>1240.3783612732573</c:v>
                </c:pt>
                <c:pt idx="19">
                  <c:v>1321.0143833955397</c:v>
                </c:pt>
                <c:pt idx="20">
                  <c:v>1386.6002681535056</c:v>
                </c:pt>
                <c:pt idx="21">
                  <c:v>1674.2952553745481</c:v>
                </c:pt>
                <c:pt idx="22">
                  <c:v>1857.7539043152328</c:v>
                </c:pt>
                <c:pt idx="23">
                  <c:v>1812.5165501183487</c:v>
                </c:pt>
                <c:pt idx="24">
                  <c:v>2016.6348123420994</c:v>
                </c:pt>
                <c:pt idx="25">
                  <c:v>2155.2209344540279</c:v>
                </c:pt>
                <c:pt idx="26">
                  <c:v>2696.6953789504878</c:v>
                </c:pt>
                <c:pt idx="27">
                  <c:v>2891.6748079523959</c:v>
                </c:pt>
                <c:pt idx="28">
                  <c:v>2938.1945825012826</c:v>
                </c:pt>
                <c:pt idx="29">
                  <c:v>3107.9257742733225</c:v>
                </c:pt>
                <c:pt idx="30">
                  <c:v>3475.3106323501138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B09-4345-87D9-165E4E989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46389720"/>
        <c:axId val="-2046395272"/>
      </c:scatterChart>
      <c:valAx>
        <c:axId val="-2046389720"/>
        <c:scaling>
          <c:orientation val="minMax"/>
          <c:max val="6000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A/D Counts</a:t>
                </a:r>
              </a:p>
            </c:rich>
          </c:tx>
          <c:layout>
            <c:manualLayout>
              <c:xMode val="edge"/>
              <c:yMode val="edge"/>
              <c:x val="0.47068263433598001"/>
              <c:y val="0.9385245901639339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-2046395272"/>
        <c:crossesAt val="-500"/>
        <c:crossBetween val="midCat"/>
      </c:valAx>
      <c:valAx>
        <c:axId val="-2046395272"/>
        <c:scaling>
          <c:orientation val="minMax"/>
          <c:max val="4000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Velocity Squared (m2/s2)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046389720"/>
        <c:crosses val="autoZero"/>
        <c:crossBetween val="midCat"/>
      </c:valAx>
    </c:plotArea>
    <c:legend>
      <c:legendPos val="t"/>
      <c:layout/>
      <c:overlay val="0"/>
      <c:spPr>
        <a:solidFill>
          <a:schemeClr val="bg1"/>
        </a:solidFill>
        <a:ln w="6350" cmpd="sng">
          <a:solidFill>
            <a:schemeClr val="accent2"/>
          </a:solidFill>
        </a:ln>
      </c:sp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Confidence</a:t>
            </a:r>
            <a:r>
              <a:rPr lang="en-US" baseline="0"/>
              <a:t> Interval vs Velocity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'For Guide'!$K$1</c:f>
              <c:strCache>
                <c:ptCount val="1"/>
                <c:pt idx="0">
                  <c:v>l (m/s)</c:v>
                </c:pt>
              </c:strCache>
            </c:strRef>
          </c:tx>
          <c:marker>
            <c:symbol val="none"/>
          </c:marker>
          <c:xVal>
            <c:numRef>
              <c:f>'For Guide'!$J$2:$J$32</c:f>
              <c:numCache>
                <c:formatCode>0.00</c:formatCode>
                <c:ptCount val="31"/>
                <c:pt idx="0" formatCode="General">
                  <c:v>0</c:v>
                </c:pt>
                <c:pt idx="1">
                  <c:v>4.4690956269790396</c:v>
                </c:pt>
                <c:pt idx="2">
                  <c:v>5.5906981897281165</c:v>
                </c:pt>
                <c:pt idx="3">
                  <c:v>7.0666643234116675</c:v>
                </c:pt>
                <c:pt idx="4">
                  <c:v>8.9835518931776548</c:v>
                </c:pt>
                <c:pt idx="5">
                  <c:v>10.437564804468089</c:v>
                </c:pt>
                <c:pt idx="6">
                  <c:v>12.784634076555351</c:v>
                </c:pt>
                <c:pt idx="7">
                  <c:v>14.050603279319311</c:v>
                </c:pt>
                <c:pt idx="8">
                  <c:v>16.560287378494973</c:v>
                </c:pt>
                <c:pt idx="9">
                  <c:v>18.519984264628217</c:v>
                </c:pt>
                <c:pt idx="10">
                  <c:v>20.020573496644591</c:v>
                </c:pt>
                <c:pt idx="11">
                  <c:v>22.62718608479074</c:v>
                </c:pt>
                <c:pt idx="12">
                  <c:v>23.37506636961286</c:v>
                </c:pt>
                <c:pt idx="13">
                  <c:v>25.567079851345241</c:v>
                </c:pt>
                <c:pt idx="14">
                  <c:v>26.630174262799965</c:v>
                </c:pt>
                <c:pt idx="15">
                  <c:v>30.987583957427024</c:v>
                </c:pt>
                <c:pt idx="16">
                  <c:v>30.757916478057822</c:v>
                </c:pt>
                <c:pt idx="17">
                  <c:v>33.620528024632513</c:v>
                </c:pt>
                <c:pt idx="18">
                  <c:v>37.413602341338972</c:v>
                </c:pt>
                <c:pt idx="19">
                  <c:v>38.477079519388006</c:v>
                </c:pt>
                <c:pt idx="20">
                  <c:v>39.321108018798803</c:v>
                </c:pt>
                <c:pt idx="21">
                  <c:v>42.829807636769729</c:v>
                </c:pt>
                <c:pt idx="22">
                  <c:v>44.92632435025947</c:v>
                </c:pt>
                <c:pt idx="23">
                  <c:v>44.418415466932323</c:v>
                </c:pt>
                <c:pt idx="24">
                  <c:v>46.667093723088037</c:v>
                </c:pt>
                <c:pt idx="25">
                  <c:v>48.134974322640062</c:v>
                </c:pt>
                <c:pt idx="26">
                  <c:v>53.492058148447704</c:v>
                </c:pt>
                <c:pt idx="27">
                  <c:v>55.29659780542503</c:v>
                </c:pt>
                <c:pt idx="28">
                  <c:v>55.718690450007536</c:v>
                </c:pt>
                <c:pt idx="29">
                  <c:v>57.232917574469091</c:v>
                </c:pt>
                <c:pt idx="30">
                  <c:v>60.383448151707704</c:v>
                </c:pt>
              </c:numCache>
            </c:numRef>
          </c:xVal>
          <c:yVal>
            <c:numRef>
              <c:f>'For Guide'!$K$2:$K$32</c:f>
              <c:numCache>
                <c:formatCode>0.00</c:formatCode>
                <c:ptCount val="31"/>
                <c:pt idx="1">
                  <c:v>18.149847074127027</c:v>
                </c:pt>
                <c:pt idx="2">
                  <c:v>14.503835291041497</c:v>
                </c:pt>
                <c:pt idx="3">
                  <c:v>11.468306128964176</c:v>
                </c:pt>
                <c:pt idx="4">
                  <c:v>9.0133440986164661</c:v>
                </c:pt>
                <c:pt idx="5">
                  <c:v>7.7516593524278452</c:v>
                </c:pt>
                <c:pt idx="6">
                  <c:v>6.3193398942510486</c:v>
                </c:pt>
                <c:pt idx="7">
                  <c:v>5.7449361638911238</c:v>
                </c:pt>
                <c:pt idx="8">
                  <c:v>4.8651574212688979</c:v>
                </c:pt>
                <c:pt idx="9">
                  <c:v>4.3435628153248906</c:v>
                </c:pt>
                <c:pt idx="10">
                  <c:v>4.0130810023300301</c:v>
                </c:pt>
                <c:pt idx="11">
                  <c:v>3.5432320983993373</c:v>
                </c:pt>
                <c:pt idx="12">
                  <c:v>3.4278183886016635</c:v>
                </c:pt>
                <c:pt idx="13">
                  <c:v>3.1286838870299021</c:v>
                </c:pt>
                <c:pt idx="14">
                  <c:v>3.0015180506590635</c:v>
                </c:pt>
                <c:pt idx="15">
                  <c:v>2.5731355931046118</c:v>
                </c:pt>
                <c:pt idx="16">
                  <c:v>2.5925982310165838</c:v>
                </c:pt>
                <c:pt idx="17">
                  <c:v>2.3698329321163172</c:v>
                </c:pt>
                <c:pt idx="18">
                  <c:v>2.1302316391285387</c:v>
                </c:pt>
                <c:pt idx="19">
                  <c:v>2.0722890996107619</c:v>
                </c:pt>
                <c:pt idx="20">
                  <c:v>2.0287992341957923</c:v>
                </c:pt>
                <c:pt idx="21">
                  <c:v>1.8689923637516626</c:v>
                </c:pt>
                <c:pt idx="22">
                  <c:v>1.7876013410003875</c:v>
                </c:pt>
                <c:pt idx="23">
                  <c:v>1.8064476274951125</c:v>
                </c:pt>
                <c:pt idx="24">
                  <c:v>1.726943027283917</c:v>
                </c:pt>
                <c:pt idx="25">
                  <c:v>1.6802213033601785</c:v>
                </c:pt>
                <c:pt idx="26">
                  <c:v>1.5395267232880117</c:v>
                </c:pt>
                <c:pt idx="27">
                  <c:v>1.5013484327443614</c:v>
                </c:pt>
                <c:pt idx="28">
                  <c:v>1.4930168101470134</c:v>
                </c:pt>
                <c:pt idx="29">
                  <c:v>1.4649006805783693</c:v>
                </c:pt>
                <c:pt idx="30">
                  <c:v>1.4147103516729775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FF6-41D7-8AE9-666B984A5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46424632"/>
        <c:axId val="-2046430088"/>
      </c:scatterChart>
      <c:valAx>
        <c:axId val="-2046424632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Velocity (m/s)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046430088"/>
        <c:crosses val="autoZero"/>
        <c:crossBetween val="midCat"/>
      </c:valAx>
      <c:valAx>
        <c:axId val="-2046430088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Confidence Interval</a:t>
                </a:r>
                <a:r>
                  <a:rPr lang="en-US" baseline="0"/>
                  <a:t> (m/s)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0464246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3</xdr:row>
      <xdr:rowOff>12700</xdr:rowOff>
    </xdr:from>
    <xdr:to>
      <xdr:col>22</xdr:col>
      <xdr:colOff>368300</xdr:colOff>
      <xdr:row>35</xdr:row>
      <xdr:rowOff>50800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355600</xdr:colOff>
      <xdr:row>39</xdr:row>
      <xdr:rowOff>69850</xdr:rowOff>
    </xdr:from>
    <xdr:to>
      <xdr:col>22</xdr:col>
      <xdr:colOff>292100</xdr:colOff>
      <xdr:row>67</xdr:row>
      <xdr:rowOff>139700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368300</xdr:colOff>
      <xdr:row>0</xdr:row>
      <xdr:rowOff>127001</xdr:rowOff>
    </xdr:from>
    <xdr:to>
      <xdr:col>18</xdr:col>
      <xdr:colOff>666750</xdr:colOff>
      <xdr:row>19</xdr:row>
      <xdr:rowOff>80963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361950</xdr:colOff>
      <xdr:row>19</xdr:row>
      <xdr:rowOff>166687</xdr:rowOff>
    </xdr:from>
    <xdr:to>
      <xdr:col>18</xdr:col>
      <xdr:colOff>642937</xdr:colOff>
      <xdr:row>38</xdr:row>
      <xdr:rowOff>171449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G60" sqref="G60"/>
    </sheetView>
  </sheetViews>
  <sheetFormatPr defaultColWidth="10.6875" defaultRowHeight="15.75" x14ac:dyDescent="0.5"/>
  <cols>
    <col min="7" max="8" width="12.1875" bestFit="1" customWidth="1"/>
  </cols>
  <sheetData>
    <row r="1" spans="1:13" x14ac:dyDescent="0.5">
      <c r="A1" t="s">
        <v>3</v>
      </c>
      <c r="B1">
        <f>64^2</f>
        <v>4096</v>
      </c>
      <c r="C1" t="s">
        <v>6</v>
      </c>
      <c r="D1">
        <v>0</v>
      </c>
      <c r="E1" t="s">
        <v>8</v>
      </c>
      <c r="F1">
        <f>B1-D1</f>
        <v>4096</v>
      </c>
    </row>
    <row r="2" spans="1:13" x14ac:dyDescent="0.5">
      <c r="A2" t="s">
        <v>4</v>
      </c>
      <c r="B2">
        <f>2^16</f>
        <v>65536</v>
      </c>
      <c r="C2" t="s">
        <v>5</v>
      </c>
      <c r="D2">
        <v>655</v>
      </c>
      <c r="E2" t="s">
        <v>9</v>
      </c>
      <c r="F2">
        <f>B2-D2</f>
        <v>64881</v>
      </c>
    </row>
    <row r="4" spans="1:13" x14ac:dyDescent="0.5">
      <c r="A4" t="s">
        <v>0</v>
      </c>
      <c r="B4" t="s">
        <v>1</v>
      </c>
      <c r="C4" t="s">
        <v>2</v>
      </c>
      <c r="D4" t="s">
        <v>7</v>
      </c>
      <c r="E4" t="s">
        <v>10</v>
      </c>
      <c r="F4" t="s">
        <v>13</v>
      </c>
      <c r="G4" t="s">
        <v>14</v>
      </c>
      <c r="H4" t="s">
        <v>19</v>
      </c>
      <c r="I4" t="s">
        <v>20</v>
      </c>
      <c r="J4" t="s">
        <v>23</v>
      </c>
      <c r="K4" t="s">
        <v>24</v>
      </c>
      <c r="L4" t="s">
        <v>25</v>
      </c>
      <c r="M4" t="s">
        <v>26</v>
      </c>
    </row>
    <row r="5" spans="1:13" x14ac:dyDescent="0.5">
      <c r="A5">
        <v>0</v>
      </c>
      <c r="B5">
        <v>0</v>
      </c>
      <c r="C5">
        <f>B5^2</f>
        <v>0</v>
      </c>
      <c r="D5">
        <v>390</v>
      </c>
      <c r="E5">
        <f>A5^2</f>
        <v>0</v>
      </c>
      <c r="F5">
        <f>$E$37*D5+$E$38</f>
        <v>-3.8035680475623224E-3</v>
      </c>
      <c r="G5">
        <f>(E5-F5)^2</f>
        <v>1.4467129892437058E-5</v>
      </c>
      <c r="H5">
        <f>(D5-$E$41)^2</f>
        <v>391533028.52133203</v>
      </c>
      <c r="I5">
        <f>$G$39*SQRT(1+1/$G$38+(D5-$E$41)^2/$H$37)</f>
        <v>79.366652848589908</v>
      </c>
      <c r="J5">
        <f>F5+I5*$H$42</f>
        <v>162.31922743474459</v>
      </c>
      <c r="K5">
        <f>F5-I5*$H$42</f>
        <v>-162.32683457083974</v>
      </c>
      <c r="L5">
        <f>IF(F5&gt;0,SQRT(F5),0)</f>
        <v>0</v>
      </c>
    </row>
    <row r="6" spans="1:13" x14ac:dyDescent="0.5">
      <c r="A6">
        <v>2</v>
      </c>
      <c r="B6">
        <v>1.9316400479313836</v>
      </c>
      <c r="C6">
        <f t="shared" ref="C6:C35" si="0">B6^2</f>
        <v>3.7312332747723578</v>
      </c>
      <c r="D6">
        <f t="shared" ref="D6:D35" si="1">ROUND($F$2/$F$1*(C6-$D$1)+$D$2,0)</f>
        <v>714</v>
      </c>
      <c r="E6">
        <f t="shared" ref="E6:E35" si="2">A6^2</f>
        <v>4</v>
      </c>
      <c r="F6">
        <f t="shared" ref="F6:F35" si="3">$E$37*D6+$E$38</f>
        <v>19.972815723083173</v>
      </c>
      <c r="G6">
        <f t="shared" ref="G6:G35" si="4">(E6-F6)^2</f>
        <v>255.13084212357302</v>
      </c>
      <c r="H6">
        <f t="shared" ref="H6:H35" si="5">(D6-$E$41)^2</f>
        <v>378815903.10197717</v>
      </c>
      <c r="I6">
        <f t="shared" ref="I6:I35" si="6">$G$39*SQRT(1+1/$G$38+(D6-$E$41)^2/$H$37)</f>
        <v>79.319603548026777</v>
      </c>
      <c r="J6">
        <f t="shared" ref="J6:J35" si="7">F6+I6*$H$42</f>
        <v>182.19962010172202</v>
      </c>
      <c r="K6">
        <f t="shared" ref="K6:K35" si="8">F6-I6*$H$42</f>
        <v>-142.25398865555564</v>
      </c>
      <c r="L6">
        <f t="shared" ref="L6:L35" si="9">IF(F6&gt;0,SQRT(F6),0)</f>
        <v>4.4690956269790396</v>
      </c>
      <c r="M6">
        <f t="shared" ref="M6:M35" si="10">I6*$H$42/2/L6</f>
        <v>18.149847074127027</v>
      </c>
    </row>
    <row r="7" spans="1:13" x14ac:dyDescent="0.5">
      <c r="A7">
        <v>4</v>
      </c>
      <c r="B7">
        <v>3.9104449629200193</v>
      </c>
      <c r="C7">
        <f t="shared" si="0"/>
        <v>15.291579808026551</v>
      </c>
      <c r="D7">
        <f t="shared" si="1"/>
        <v>897</v>
      </c>
      <c r="E7">
        <f t="shared" si="2"/>
        <v>16</v>
      </c>
      <c r="F7">
        <f t="shared" si="3"/>
        <v>31.255906248629238</v>
      </c>
      <c r="G7">
        <f t="shared" si="4"/>
        <v>232.74267546696461</v>
      </c>
      <c r="H7">
        <f t="shared" si="5"/>
        <v>371725863.26326752</v>
      </c>
      <c r="I7">
        <f t="shared" si="6"/>
        <v>79.293360545259659</v>
      </c>
      <c r="J7">
        <f t="shared" si="7"/>
        <v>193.42903766011017</v>
      </c>
      <c r="K7">
        <f t="shared" si="8"/>
        <v>-130.91722516285171</v>
      </c>
      <c r="L7">
        <f t="shared" si="9"/>
        <v>5.5906981897281165</v>
      </c>
      <c r="M7">
        <f t="shared" si="10"/>
        <v>14.503835291041497</v>
      </c>
    </row>
    <row r="8" spans="1:13" x14ac:dyDescent="0.5">
      <c r="A8">
        <v>6</v>
      </c>
      <c r="B8">
        <v>5.8633300442567666</v>
      </c>
      <c r="C8">
        <f t="shared" si="0"/>
        <v>34.378639207884056</v>
      </c>
      <c r="D8">
        <f t="shared" si="1"/>
        <v>1200</v>
      </c>
      <c r="E8">
        <f t="shared" si="2"/>
        <v>36</v>
      </c>
      <c r="F8">
        <f t="shared" si="3"/>
        <v>49.937744659779284</v>
      </c>
      <c r="G8">
        <f t="shared" si="4"/>
        <v>194.26072620120596</v>
      </c>
      <c r="H8">
        <f t="shared" si="5"/>
        <v>360133874.97294492</v>
      </c>
      <c r="I8">
        <f t="shared" si="6"/>
        <v>79.250435356496808</v>
      </c>
      <c r="J8">
        <f t="shared" si="7"/>
        <v>212.02308420280832</v>
      </c>
      <c r="K8">
        <f t="shared" si="8"/>
        <v>-112.14759488324974</v>
      </c>
      <c r="L8">
        <f t="shared" si="9"/>
        <v>7.0666643234116675</v>
      </c>
      <c r="M8">
        <f t="shared" si="10"/>
        <v>11.468306128964176</v>
      </c>
    </row>
    <row r="9" spans="1:13" x14ac:dyDescent="0.5">
      <c r="A9">
        <v>8</v>
      </c>
      <c r="B9">
        <v>8.1197391685914795</v>
      </c>
      <c r="C9">
        <f t="shared" si="0"/>
        <v>65.930164165958644</v>
      </c>
      <c r="D9">
        <f t="shared" si="1"/>
        <v>1699</v>
      </c>
      <c r="E9">
        <f t="shared" si="2"/>
        <v>64</v>
      </c>
      <c r="F9">
        <f t="shared" si="3"/>
        <v>80.704204617415826</v>
      </c>
      <c r="G9">
        <f t="shared" si="4"/>
        <v>279.03045190049619</v>
      </c>
      <c r="H9">
        <f t="shared" si="5"/>
        <v>341443636.81165457</v>
      </c>
      <c r="I9">
        <f t="shared" si="6"/>
        <v>79.181176306981897</v>
      </c>
      <c r="J9">
        <f t="shared" si="7"/>
        <v>242.64789349939102</v>
      </c>
      <c r="K9">
        <f t="shared" si="8"/>
        <v>-81.239484264559366</v>
      </c>
      <c r="L9">
        <f t="shared" si="9"/>
        <v>8.9835518931776548</v>
      </c>
      <c r="M9">
        <f t="shared" si="10"/>
        <v>9.0133440986164661</v>
      </c>
    </row>
    <row r="10" spans="1:13" x14ac:dyDescent="0.5">
      <c r="A10">
        <v>10</v>
      </c>
      <c r="B10">
        <v>9.7381778304655242</v>
      </c>
      <c r="C10">
        <f t="shared" si="0"/>
        <v>94.832107457770221</v>
      </c>
      <c r="D10">
        <f t="shared" si="1"/>
        <v>2157</v>
      </c>
      <c r="E10">
        <f t="shared" si="2"/>
        <v>100</v>
      </c>
      <c r="F10">
        <f t="shared" si="3"/>
        <v>108.94275904747099</v>
      </c>
      <c r="G10">
        <f t="shared" si="4"/>
        <v>79.972939381124178</v>
      </c>
      <c r="H10">
        <f t="shared" si="5"/>
        <v>324727375.52133203</v>
      </c>
      <c r="I10">
        <f t="shared" si="6"/>
        <v>79.119180718266776</v>
      </c>
      <c r="J10">
        <f t="shared" si="7"/>
        <v>270.75965271372456</v>
      </c>
      <c r="K10">
        <f t="shared" si="8"/>
        <v>-52.874134618782563</v>
      </c>
      <c r="L10">
        <f t="shared" si="9"/>
        <v>10.437564804468089</v>
      </c>
      <c r="M10">
        <f t="shared" si="10"/>
        <v>7.7516593524278452</v>
      </c>
    </row>
    <row r="11" spans="1:13" x14ac:dyDescent="0.5">
      <c r="A11">
        <v>12</v>
      </c>
      <c r="B11">
        <v>12.272879812780515</v>
      </c>
      <c r="C11">
        <f t="shared" si="0"/>
        <v>150.62357889895549</v>
      </c>
      <c r="D11">
        <f t="shared" si="1"/>
        <v>3041</v>
      </c>
      <c r="E11">
        <f t="shared" si="2"/>
        <v>144</v>
      </c>
      <c r="F11">
        <f t="shared" si="3"/>
        <v>163.44686847142029</v>
      </c>
      <c r="G11">
        <f t="shared" si="4"/>
        <v>378.18069334472045</v>
      </c>
      <c r="H11">
        <f t="shared" si="5"/>
        <v>293649129.32778364</v>
      </c>
      <c r="I11">
        <f t="shared" si="6"/>
        <v>79.00379154404564</v>
      </c>
      <c r="J11">
        <f t="shared" si="7"/>
        <v>325.02776477817554</v>
      </c>
      <c r="K11">
        <f t="shared" si="8"/>
        <v>1.8659721646650098</v>
      </c>
      <c r="L11">
        <f t="shared" si="9"/>
        <v>12.784634076555351</v>
      </c>
      <c r="M11">
        <f t="shared" si="10"/>
        <v>6.3193398942510486</v>
      </c>
    </row>
    <row r="12" spans="1:13" x14ac:dyDescent="0.5">
      <c r="A12">
        <v>14</v>
      </c>
      <c r="B12">
        <v>13.615656180637883</v>
      </c>
      <c r="C12">
        <f t="shared" si="0"/>
        <v>185.38609322934258</v>
      </c>
      <c r="D12">
        <f t="shared" si="1"/>
        <v>3592</v>
      </c>
      <c r="E12">
        <f t="shared" si="2"/>
        <v>196</v>
      </c>
      <c r="F12">
        <f t="shared" si="3"/>
        <v>197.41945251281857</v>
      </c>
      <c r="G12">
        <f t="shared" si="4"/>
        <v>2.0148454361469414</v>
      </c>
      <c r="H12">
        <f t="shared" si="5"/>
        <v>275068645.03746104</v>
      </c>
      <c r="I12">
        <f t="shared" si="6"/>
        <v>78.934724239256084</v>
      </c>
      <c r="J12">
        <f t="shared" si="7"/>
        <v>358.85909032051603</v>
      </c>
      <c r="K12">
        <f t="shared" si="8"/>
        <v>35.9798147051211</v>
      </c>
      <c r="L12">
        <f t="shared" si="9"/>
        <v>14.050603279319311</v>
      </c>
      <c r="M12">
        <f t="shared" si="10"/>
        <v>5.7449361638911238</v>
      </c>
    </row>
    <row r="13" spans="1:13" x14ac:dyDescent="0.5">
      <c r="A13">
        <v>16</v>
      </c>
      <c r="B13">
        <v>16.249561719005161</v>
      </c>
      <c r="C13">
        <f t="shared" si="0"/>
        <v>264.04825605975799</v>
      </c>
      <c r="D13">
        <f t="shared" si="1"/>
        <v>4838</v>
      </c>
      <c r="E13">
        <f t="shared" si="2"/>
        <v>256</v>
      </c>
      <c r="F13">
        <f t="shared" si="3"/>
        <v>274.24311805833986</v>
      </c>
      <c r="G13">
        <f t="shared" si="4"/>
        <v>332.8113564905259</v>
      </c>
      <c r="H13">
        <f t="shared" si="5"/>
        <v>235290858.71488038</v>
      </c>
      <c r="I13">
        <f t="shared" si="6"/>
        <v>78.786658845621005</v>
      </c>
      <c r="J13">
        <f t="shared" si="7"/>
        <v>435.37992813400081</v>
      </c>
      <c r="K13">
        <f t="shared" si="8"/>
        <v>113.10630798267891</v>
      </c>
      <c r="L13">
        <f t="shared" si="9"/>
        <v>16.560287378494973</v>
      </c>
      <c r="M13">
        <f t="shared" si="10"/>
        <v>4.8651574212688979</v>
      </c>
    </row>
    <row r="14" spans="1:13" x14ac:dyDescent="0.5">
      <c r="A14">
        <v>18</v>
      </c>
      <c r="B14">
        <v>18.289208502074441</v>
      </c>
      <c r="C14">
        <f t="shared" si="0"/>
        <v>334.49514763235203</v>
      </c>
      <c r="D14">
        <f t="shared" si="1"/>
        <v>5953</v>
      </c>
      <c r="E14">
        <f t="shared" si="2"/>
        <v>324</v>
      </c>
      <c r="F14">
        <f t="shared" si="3"/>
        <v>342.9898171620768</v>
      </c>
      <c r="G14">
        <f t="shared" si="4"/>
        <v>360.6131558491067</v>
      </c>
      <c r="H14">
        <f t="shared" si="5"/>
        <v>202327682.10197714</v>
      </c>
      <c r="I14">
        <f t="shared" si="6"/>
        <v>78.663748397816036</v>
      </c>
      <c r="J14">
        <f t="shared" si="7"/>
        <v>503.87524714655922</v>
      </c>
      <c r="K14">
        <f t="shared" si="8"/>
        <v>182.10438717759439</v>
      </c>
      <c r="L14">
        <f t="shared" si="9"/>
        <v>18.519984264628217</v>
      </c>
      <c r="M14">
        <f t="shared" si="10"/>
        <v>4.3435628153248906</v>
      </c>
    </row>
    <row r="15" spans="1:13" x14ac:dyDescent="0.5">
      <c r="A15">
        <v>20</v>
      </c>
      <c r="B15">
        <v>19.841316815028446</v>
      </c>
      <c r="C15">
        <f t="shared" si="0"/>
        <v>393.67785295433055</v>
      </c>
      <c r="D15">
        <f t="shared" si="1"/>
        <v>6891</v>
      </c>
      <c r="E15">
        <f t="shared" si="2"/>
        <v>400</v>
      </c>
      <c r="F15">
        <f t="shared" si="3"/>
        <v>400.82336313454789</v>
      </c>
      <c r="G15">
        <f t="shared" si="4"/>
        <v>0.6779268513325265</v>
      </c>
      <c r="H15">
        <f t="shared" si="5"/>
        <v>176522939.00520295</v>
      </c>
      <c r="I15">
        <f t="shared" si="6"/>
        <v>78.567395562833696</v>
      </c>
      <c r="J15">
        <f t="shared" si="7"/>
        <v>561.51172944482096</v>
      </c>
      <c r="K15">
        <f t="shared" si="8"/>
        <v>240.13499682427488</v>
      </c>
      <c r="L15">
        <f t="shared" si="9"/>
        <v>20.020573496644591</v>
      </c>
      <c r="M15">
        <f t="shared" si="10"/>
        <v>4.0130810023300301</v>
      </c>
    </row>
    <row r="16" spans="1:13" x14ac:dyDescent="0.5">
      <c r="A16">
        <v>22</v>
      </c>
      <c r="B16">
        <v>22.528478868060109</v>
      </c>
      <c r="C16">
        <f t="shared" si="0"/>
        <v>507.53236010863088</v>
      </c>
      <c r="D16">
        <f t="shared" si="1"/>
        <v>8694</v>
      </c>
      <c r="E16">
        <f t="shared" si="2"/>
        <v>484</v>
      </c>
      <c r="F16">
        <f t="shared" si="3"/>
        <v>511.98955011574765</v>
      </c>
      <c r="G16">
        <f t="shared" si="4"/>
        <v>783.4149156819492</v>
      </c>
      <c r="H16">
        <f t="shared" si="5"/>
        <v>131863734.06971908</v>
      </c>
      <c r="I16">
        <f t="shared" si="6"/>
        <v>78.400361876706398</v>
      </c>
      <c r="J16">
        <f t="shared" si="7"/>
        <v>672.33629417991847</v>
      </c>
      <c r="K16">
        <f t="shared" si="8"/>
        <v>351.64280605157688</v>
      </c>
      <c r="L16">
        <f t="shared" si="9"/>
        <v>22.62718608479074</v>
      </c>
      <c r="M16">
        <f t="shared" si="10"/>
        <v>3.5432320983993373</v>
      </c>
    </row>
    <row r="17" spans="1:13" x14ac:dyDescent="0.5">
      <c r="A17">
        <v>24</v>
      </c>
      <c r="B17">
        <v>23.296132395100557</v>
      </c>
      <c r="C17">
        <f t="shared" si="0"/>
        <v>542.70978457005356</v>
      </c>
      <c r="D17">
        <f t="shared" si="1"/>
        <v>9252</v>
      </c>
      <c r="E17">
        <f t="shared" si="2"/>
        <v>576</v>
      </c>
      <c r="F17">
        <f t="shared" si="3"/>
        <v>546.39372778380618</v>
      </c>
      <c r="G17">
        <f t="shared" si="4"/>
        <v>876.53135453936989</v>
      </c>
      <c r="H17">
        <f t="shared" si="5"/>
        <v>119359854.06971908</v>
      </c>
      <c r="I17">
        <f t="shared" si="6"/>
        <v>78.353531247465014</v>
      </c>
      <c r="J17">
        <f t="shared" si="7"/>
        <v>706.6446924568927</v>
      </c>
      <c r="K17">
        <f t="shared" si="8"/>
        <v>386.14276311071961</v>
      </c>
      <c r="L17">
        <f t="shared" si="9"/>
        <v>23.37506636961286</v>
      </c>
      <c r="M17">
        <f t="shared" si="10"/>
        <v>3.4278183886016635</v>
      </c>
    </row>
    <row r="18" spans="1:13" x14ac:dyDescent="0.5">
      <c r="A18">
        <v>26</v>
      </c>
      <c r="B18">
        <v>25.5457778489662</v>
      </c>
      <c r="C18">
        <f t="shared" si="0"/>
        <v>652.5867659087321</v>
      </c>
      <c r="D18">
        <f t="shared" si="1"/>
        <v>10992</v>
      </c>
      <c r="E18">
        <f t="shared" si="2"/>
        <v>676</v>
      </c>
      <c r="F18">
        <f t="shared" si="3"/>
        <v>653.67557212506381</v>
      </c>
      <c r="G18">
        <f t="shared" si="4"/>
        <v>498.380079943228</v>
      </c>
      <c r="H18">
        <f t="shared" si="5"/>
        <v>84367780.521331981</v>
      </c>
      <c r="I18">
        <f t="shared" si="6"/>
        <v>78.2223268443324</v>
      </c>
      <c r="J18">
        <f t="shared" si="7"/>
        <v>813.65819366368521</v>
      </c>
      <c r="K18">
        <f t="shared" si="8"/>
        <v>493.69295058644241</v>
      </c>
      <c r="L18">
        <f t="shared" si="9"/>
        <v>25.567079851345241</v>
      </c>
      <c r="M18">
        <f t="shared" si="10"/>
        <v>3.1286838870299021</v>
      </c>
    </row>
    <row r="19" spans="1:13" x14ac:dyDescent="0.5">
      <c r="A19">
        <v>28</v>
      </c>
      <c r="B19">
        <v>26.634268960254104</v>
      </c>
      <c r="C19">
        <f t="shared" si="0"/>
        <v>709.38428304715524</v>
      </c>
      <c r="D19">
        <f t="shared" si="1"/>
        <v>11892</v>
      </c>
      <c r="E19">
        <f t="shared" si="2"/>
        <v>784</v>
      </c>
      <c r="F19">
        <f t="shared" si="3"/>
        <v>709.16618126709363</v>
      </c>
      <c r="G19">
        <f t="shared" si="4"/>
        <v>5600.1004261494882</v>
      </c>
      <c r="H19">
        <f t="shared" si="5"/>
        <v>68644432.134235203</v>
      </c>
      <c r="I19">
        <f t="shared" si="6"/>
        <v>78.163299705201709</v>
      </c>
      <c r="J19">
        <f t="shared" si="7"/>
        <v>869.02807875107464</v>
      </c>
      <c r="K19">
        <f t="shared" si="8"/>
        <v>549.30428378311262</v>
      </c>
      <c r="L19">
        <f t="shared" si="9"/>
        <v>26.630174262799965</v>
      </c>
      <c r="M19">
        <f t="shared" si="10"/>
        <v>3.0015180506590635</v>
      </c>
    </row>
    <row r="20" spans="1:13" x14ac:dyDescent="0.5">
      <c r="A20">
        <v>30</v>
      </c>
      <c r="B20">
        <v>31.088334446269627</v>
      </c>
      <c r="C20">
        <f t="shared" si="0"/>
        <v>966.48453864311466</v>
      </c>
      <c r="D20">
        <f t="shared" si="1"/>
        <v>15964</v>
      </c>
      <c r="E20">
        <f t="shared" si="2"/>
        <v>900</v>
      </c>
      <c r="F20">
        <f t="shared" si="3"/>
        <v>960.23035951858856</v>
      </c>
      <c r="G20">
        <f t="shared" si="4"/>
        <v>3627.696207738431</v>
      </c>
      <c r="H20">
        <f t="shared" si="5"/>
        <v>17750999.876170669</v>
      </c>
      <c r="I20">
        <f t="shared" si="6"/>
        <v>77.971933892007726</v>
      </c>
      <c r="J20">
        <f t="shared" si="7"/>
        <v>1119.7008699689345</v>
      </c>
      <c r="K20">
        <f t="shared" si="8"/>
        <v>800.75984906824272</v>
      </c>
      <c r="L20">
        <f t="shared" si="9"/>
        <v>30.987583957427024</v>
      </c>
      <c r="M20">
        <f t="shared" si="10"/>
        <v>2.5731355931046118</v>
      </c>
    </row>
    <row r="21" spans="1:13" x14ac:dyDescent="0.5">
      <c r="A21">
        <v>32</v>
      </c>
      <c r="B21">
        <v>30.853826420333849</v>
      </c>
      <c r="C21">
        <f t="shared" si="0"/>
        <v>951.95860477609108</v>
      </c>
      <c r="D21">
        <f t="shared" si="1"/>
        <v>15734</v>
      </c>
      <c r="E21">
        <f t="shared" si="2"/>
        <v>1024</v>
      </c>
      <c r="F21">
        <f t="shared" si="3"/>
        <v>946.04942607118096</v>
      </c>
      <c r="G21">
        <f t="shared" si="4"/>
        <v>6076.2919758322823</v>
      </c>
      <c r="H21">
        <f t="shared" si="5"/>
        <v>19741968.908428736</v>
      </c>
      <c r="I21">
        <f t="shared" si="6"/>
        <v>77.979429016699555</v>
      </c>
      <c r="J21">
        <f t="shared" si="7"/>
        <v>1105.535265772718</v>
      </c>
      <c r="K21">
        <f t="shared" si="8"/>
        <v>786.56358636964387</v>
      </c>
      <c r="L21">
        <f t="shared" si="9"/>
        <v>30.757916478057822</v>
      </c>
      <c r="M21">
        <f t="shared" si="10"/>
        <v>2.5925982310165838</v>
      </c>
    </row>
    <row r="22" spans="1:13" x14ac:dyDescent="0.5">
      <c r="A22">
        <v>34</v>
      </c>
      <c r="B22">
        <v>33.773890686126506</v>
      </c>
      <c r="C22">
        <f t="shared" si="0"/>
        <v>1140.6756920784228</v>
      </c>
      <c r="D22">
        <f t="shared" si="1"/>
        <v>18723</v>
      </c>
      <c r="E22">
        <f t="shared" si="2"/>
        <v>1156</v>
      </c>
      <c r="F22">
        <f t="shared" si="3"/>
        <v>1130.3399046551001</v>
      </c>
      <c r="G22">
        <f t="shared" si="4"/>
        <v>658.44049310935361</v>
      </c>
      <c r="H22">
        <f t="shared" si="5"/>
        <v>2114678.8761706604</v>
      </c>
      <c r="I22">
        <f t="shared" si="6"/>
        <v>77.913044937908211</v>
      </c>
      <c r="J22">
        <f t="shared" si="7"/>
        <v>1289.6899736709274</v>
      </c>
      <c r="K22">
        <f t="shared" si="8"/>
        <v>970.98983563927277</v>
      </c>
      <c r="L22">
        <f t="shared" si="9"/>
        <v>33.620528024632513</v>
      </c>
      <c r="M22">
        <f t="shared" si="10"/>
        <v>2.3698329321163172</v>
      </c>
    </row>
    <row r="23" spans="1:13" x14ac:dyDescent="0.5">
      <c r="A23">
        <v>36</v>
      </c>
      <c r="B23">
        <v>37.63696828335442</v>
      </c>
      <c r="C23">
        <f t="shared" si="0"/>
        <v>1416.5413815622267</v>
      </c>
      <c r="D23">
        <f t="shared" si="1"/>
        <v>23093</v>
      </c>
      <c r="E23">
        <f t="shared" si="2"/>
        <v>1296</v>
      </c>
      <c r="F23">
        <f t="shared" si="3"/>
        <v>1399.7776401558449</v>
      </c>
      <c r="G23">
        <f t="shared" si="4"/>
        <v>10769.79859631603</v>
      </c>
      <c r="H23">
        <f t="shared" si="5"/>
        <v>8501927.2632674202</v>
      </c>
      <c r="I23">
        <f t="shared" si="6"/>
        <v>77.937105740542108</v>
      </c>
      <c r="J23">
        <f t="shared" si="7"/>
        <v>1559.1769190384325</v>
      </c>
      <c r="K23">
        <f t="shared" si="8"/>
        <v>1240.3783612732573</v>
      </c>
      <c r="L23">
        <f t="shared" si="9"/>
        <v>37.413602341338972</v>
      </c>
      <c r="M23">
        <f t="shared" si="10"/>
        <v>2.1302316391285387</v>
      </c>
    </row>
    <row r="24" spans="1:13" x14ac:dyDescent="0.5">
      <c r="A24">
        <v>38</v>
      </c>
      <c r="B24">
        <v>38.71911145638073</v>
      </c>
      <c r="C24">
        <f t="shared" si="0"/>
        <v>1499.1695919716335</v>
      </c>
      <c r="D24">
        <f t="shared" si="1"/>
        <v>24402</v>
      </c>
      <c r="E24">
        <f t="shared" si="2"/>
        <v>1444</v>
      </c>
      <c r="F24">
        <f t="shared" si="3"/>
        <v>1480.4856483413082</v>
      </c>
      <c r="G24">
        <f t="shared" si="4"/>
        <v>1331.2025348856062</v>
      </c>
      <c r="H24">
        <f t="shared" si="5"/>
        <v>17848989.553589996</v>
      </c>
      <c r="I24">
        <f t="shared" si="6"/>
        <v>77.97230279699869</v>
      </c>
      <c r="J24">
        <f t="shared" si="7"/>
        <v>1639.9569132870768</v>
      </c>
      <c r="K24">
        <f t="shared" si="8"/>
        <v>1321.0143833955397</v>
      </c>
      <c r="L24">
        <f t="shared" si="9"/>
        <v>38.477079519388006</v>
      </c>
      <c r="M24">
        <f t="shared" si="10"/>
        <v>2.0722890996107619</v>
      </c>
    </row>
    <row r="25" spans="1:13" x14ac:dyDescent="0.5">
      <c r="A25">
        <v>40</v>
      </c>
      <c r="B25">
        <v>39.577859897658357</v>
      </c>
      <c r="C25">
        <f t="shared" si="0"/>
        <v>1566.4069940786735</v>
      </c>
      <c r="D25">
        <f t="shared" si="1"/>
        <v>25467</v>
      </c>
      <c r="E25">
        <f t="shared" si="2"/>
        <v>1600</v>
      </c>
      <c r="F25">
        <f t="shared" si="3"/>
        <v>1546.1495358260436</v>
      </c>
      <c r="G25">
        <f t="shared" si="4"/>
        <v>2899.8724917505642</v>
      </c>
      <c r="H25">
        <f t="shared" si="5"/>
        <v>27982052.295525476</v>
      </c>
      <c r="I25">
        <f t="shared" si="6"/>
        <v>78.010441656891331</v>
      </c>
      <c r="J25">
        <f t="shared" si="7"/>
        <v>1705.6988034985816</v>
      </c>
      <c r="K25">
        <f t="shared" si="8"/>
        <v>1386.6002681535056</v>
      </c>
      <c r="L25">
        <f t="shared" si="9"/>
        <v>39.321108018798803</v>
      </c>
      <c r="M25">
        <f t="shared" si="10"/>
        <v>2.0287992341957923</v>
      </c>
    </row>
    <row r="26" spans="1:13" x14ac:dyDescent="0.5">
      <c r="A26">
        <v>42</v>
      </c>
      <c r="B26">
        <v>43.145964043285176</v>
      </c>
      <c r="C26">
        <f t="shared" si="0"/>
        <v>1861.5742132244573</v>
      </c>
      <c r="D26">
        <f t="shared" si="1"/>
        <v>30142</v>
      </c>
      <c r="E26">
        <f t="shared" si="2"/>
        <v>1764</v>
      </c>
      <c r="F26">
        <f t="shared" si="3"/>
        <v>1834.3924222026985</v>
      </c>
      <c r="G26">
        <f t="shared" si="4"/>
        <v>4955.0931035629646</v>
      </c>
      <c r="H26">
        <f t="shared" si="5"/>
        <v>99297367.618106112</v>
      </c>
      <c r="I26">
        <f t="shared" si="6"/>
        <v>78.278332921679137</v>
      </c>
      <c r="J26">
        <f t="shared" si="7"/>
        <v>1994.4895890308489</v>
      </c>
      <c r="K26">
        <f t="shared" si="8"/>
        <v>1674.2952553745481</v>
      </c>
      <c r="L26">
        <f t="shared" si="9"/>
        <v>42.829807636769729</v>
      </c>
      <c r="M26">
        <f t="shared" si="10"/>
        <v>1.8689923637516626</v>
      </c>
    </row>
    <row r="27" spans="1:13" x14ac:dyDescent="0.5">
      <c r="A27">
        <v>44</v>
      </c>
      <c r="B27">
        <v>45.275799069221407</v>
      </c>
      <c r="C27">
        <f t="shared" si="0"/>
        <v>2049.8979813565102</v>
      </c>
      <c r="D27">
        <f t="shared" si="1"/>
        <v>33126</v>
      </c>
      <c r="E27">
        <f t="shared" si="2"/>
        <v>1936</v>
      </c>
      <c r="F27">
        <f t="shared" si="3"/>
        <v>2018.3746196247173</v>
      </c>
      <c r="G27">
        <f t="shared" si="4"/>
        <v>6785.5779583168605</v>
      </c>
      <c r="H27">
        <f t="shared" si="5"/>
        <v>167671588.52133191</v>
      </c>
      <c r="I27">
        <f t="shared" si="6"/>
        <v>78.534318103268774</v>
      </c>
      <c r="J27">
        <f t="shared" si="7"/>
        <v>2178.9953349342018</v>
      </c>
      <c r="K27">
        <f t="shared" si="8"/>
        <v>1857.7539043152328</v>
      </c>
      <c r="L27">
        <f t="shared" si="9"/>
        <v>44.92632435025947</v>
      </c>
      <c r="M27">
        <f t="shared" si="10"/>
        <v>1.7876013410003875</v>
      </c>
    </row>
    <row r="28" spans="1:13" x14ac:dyDescent="0.5">
      <c r="A28">
        <v>46</v>
      </c>
      <c r="B28">
        <v>44.760182489661581</v>
      </c>
      <c r="C28">
        <f t="shared" si="0"/>
        <v>2003.4739365078071</v>
      </c>
      <c r="D28">
        <f t="shared" si="1"/>
        <v>32390</v>
      </c>
      <c r="E28">
        <f t="shared" si="2"/>
        <v>2116</v>
      </c>
      <c r="F28">
        <f t="shared" si="3"/>
        <v>1972.9956325930129</v>
      </c>
      <c r="G28">
        <f t="shared" si="4"/>
        <v>20450.249097472541</v>
      </c>
      <c r="H28">
        <f t="shared" si="5"/>
        <v>149152641.42455772</v>
      </c>
      <c r="I28">
        <f t="shared" si="6"/>
        <v>78.46506776975977</v>
      </c>
      <c r="J28">
        <f t="shared" si="7"/>
        <v>2133.4747150676772</v>
      </c>
      <c r="K28">
        <f t="shared" si="8"/>
        <v>1812.5165501183487</v>
      </c>
      <c r="L28">
        <f t="shared" si="9"/>
        <v>44.418415466932323</v>
      </c>
      <c r="M28">
        <f t="shared" si="10"/>
        <v>1.8064476274951125</v>
      </c>
    </row>
    <row r="29" spans="1:13" x14ac:dyDescent="0.5">
      <c r="A29">
        <v>48</v>
      </c>
      <c r="B29">
        <v>47.0448043738105</v>
      </c>
      <c r="C29">
        <f t="shared" si="0"/>
        <v>2213.2136185700997</v>
      </c>
      <c r="D29">
        <f t="shared" si="1"/>
        <v>35712</v>
      </c>
      <c r="E29">
        <f t="shared" si="2"/>
        <v>2304</v>
      </c>
      <c r="F29">
        <f t="shared" si="3"/>
        <v>2177.8176365594832</v>
      </c>
      <c r="G29">
        <f t="shared" si="4"/>
        <v>15921.988843434679</v>
      </c>
      <c r="H29">
        <f t="shared" si="5"/>
        <v>241330211.48907384</v>
      </c>
      <c r="I29">
        <f t="shared" si="6"/>
        <v>78.809157121988136</v>
      </c>
      <c r="J29">
        <f t="shared" si="7"/>
        <v>2339.0004607768669</v>
      </c>
      <c r="K29">
        <f t="shared" si="8"/>
        <v>2016.6348123420994</v>
      </c>
      <c r="L29">
        <f t="shared" si="9"/>
        <v>46.667093723088037</v>
      </c>
      <c r="M29">
        <f t="shared" si="10"/>
        <v>1.726943027283917</v>
      </c>
    </row>
    <row r="30" spans="1:13" x14ac:dyDescent="0.5">
      <c r="A30">
        <v>50</v>
      </c>
      <c r="B30">
        <v>48.534944170455049</v>
      </c>
      <c r="C30">
        <f t="shared" si="0"/>
        <v>2355.6408056291884</v>
      </c>
      <c r="D30">
        <f t="shared" si="1"/>
        <v>37969</v>
      </c>
      <c r="E30">
        <f t="shared" si="2"/>
        <v>2500</v>
      </c>
      <c r="F30">
        <f t="shared" si="3"/>
        <v>2316.975753041218</v>
      </c>
      <c r="G30">
        <f t="shared" si="4"/>
        <v>33497.874974829218</v>
      </c>
      <c r="H30">
        <f t="shared" si="5"/>
        <v>316548376.81165445</v>
      </c>
      <c r="I30">
        <f t="shared" si="6"/>
        <v>79.088829564643362</v>
      </c>
      <c r="J30">
        <f t="shared" si="7"/>
        <v>2478.7305716284081</v>
      </c>
      <c r="K30">
        <f t="shared" si="8"/>
        <v>2155.2209344540279</v>
      </c>
      <c r="L30">
        <f t="shared" si="9"/>
        <v>48.134974322640062</v>
      </c>
      <c r="M30">
        <f t="shared" si="10"/>
        <v>1.6802213033601785</v>
      </c>
    </row>
    <row r="31" spans="1:13" x14ac:dyDescent="0.5">
      <c r="A31">
        <v>52</v>
      </c>
      <c r="B31">
        <v>53.97355287956227</v>
      </c>
      <c r="C31">
        <f t="shared" si="0"/>
        <v>2913.1444104429047</v>
      </c>
      <c r="D31">
        <f t="shared" si="1"/>
        <v>46799</v>
      </c>
      <c r="E31">
        <f t="shared" si="2"/>
        <v>2704</v>
      </c>
      <c r="F31">
        <f t="shared" si="3"/>
        <v>2861.4002849569106</v>
      </c>
      <c r="G31">
        <f t="shared" si="4"/>
        <v>24774.849704516651</v>
      </c>
      <c r="H31">
        <f t="shared" si="5"/>
        <v>708720578.74713826</v>
      </c>
      <c r="I31">
        <f t="shared" si="6"/>
        <v>80.531253123572753</v>
      </c>
      <c r="J31">
        <f t="shared" si="7"/>
        <v>3026.1051909633334</v>
      </c>
      <c r="K31">
        <f t="shared" si="8"/>
        <v>2696.6953789504878</v>
      </c>
      <c r="L31">
        <f t="shared" si="9"/>
        <v>53.492058148447704</v>
      </c>
      <c r="M31">
        <f t="shared" si="10"/>
        <v>1.5395267232880117</v>
      </c>
    </row>
    <row r="32" spans="1:13" x14ac:dyDescent="0.5">
      <c r="A32">
        <v>54</v>
      </c>
      <c r="B32">
        <v>55.804311599759558</v>
      </c>
      <c r="C32">
        <f t="shared" si="0"/>
        <v>3114.1211931230591</v>
      </c>
      <c r="D32">
        <f t="shared" si="1"/>
        <v>49983</v>
      </c>
      <c r="E32">
        <f t="shared" si="2"/>
        <v>2916</v>
      </c>
      <c r="F32">
        <f t="shared" si="3"/>
        <v>3057.7137288549361</v>
      </c>
      <c r="G32">
        <f t="shared" si="4"/>
        <v>20082.780945970349</v>
      </c>
      <c r="H32">
        <f t="shared" si="5"/>
        <v>888386098.23100924</v>
      </c>
      <c r="I32">
        <f t="shared" si="6"/>
        <v>81.183509901313514</v>
      </c>
      <c r="J32">
        <f t="shared" si="7"/>
        <v>3223.7526497574763</v>
      </c>
      <c r="K32">
        <f t="shared" si="8"/>
        <v>2891.6748079523959</v>
      </c>
      <c r="L32">
        <f t="shared" si="9"/>
        <v>55.29659780542503</v>
      </c>
      <c r="M32">
        <f t="shared" si="10"/>
        <v>1.5013484327443614</v>
      </c>
    </row>
    <row r="33" spans="1:13" x14ac:dyDescent="0.5">
      <c r="A33">
        <v>56</v>
      </c>
      <c r="B33">
        <v>56.232403967250711</v>
      </c>
      <c r="C33">
        <f t="shared" si="0"/>
        <v>3162.0832559360733</v>
      </c>
      <c r="D33">
        <f t="shared" si="1"/>
        <v>50743</v>
      </c>
      <c r="E33">
        <f t="shared" si="2"/>
        <v>3136</v>
      </c>
      <c r="F33">
        <f t="shared" si="3"/>
        <v>3104.5724654637611</v>
      </c>
      <c r="G33">
        <f t="shared" si="4"/>
        <v>987.68992702648939</v>
      </c>
      <c r="H33">
        <f t="shared" si="5"/>
        <v>934268524.03746092</v>
      </c>
      <c r="I33">
        <f t="shared" si="6"/>
        <v>81.349242908969529</v>
      </c>
      <c r="J33">
        <f t="shared" si="7"/>
        <v>3270.9503484262395</v>
      </c>
      <c r="K33">
        <f t="shared" si="8"/>
        <v>2938.1945825012826</v>
      </c>
      <c r="L33">
        <f t="shared" si="9"/>
        <v>55.718690450007536</v>
      </c>
      <c r="M33">
        <f t="shared" si="10"/>
        <v>1.4930168101470134</v>
      </c>
    </row>
    <row r="34" spans="1:13" x14ac:dyDescent="0.5">
      <c r="A34">
        <v>58</v>
      </c>
      <c r="B34">
        <v>57.76850733773469</v>
      </c>
      <c r="C34">
        <f t="shared" si="0"/>
        <v>3337.2004400299065</v>
      </c>
      <c r="D34">
        <f t="shared" si="1"/>
        <v>53517</v>
      </c>
      <c r="E34">
        <f t="shared" si="2"/>
        <v>3364</v>
      </c>
      <c r="F34">
        <f t="shared" si="3"/>
        <v>3275.6068540859733</v>
      </c>
      <c r="G34">
        <f t="shared" si="4"/>
        <v>7813.3482445784184</v>
      </c>
      <c r="H34">
        <f t="shared" si="5"/>
        <v>1111542694.2310092</v>
      </c>
      <c r="I34">
        <f t="shared" si="6"/>
        <v>81.986431429674624</v>
      </c>
      <c r="J34">
        <f t="shared" si="7"/>
        <v>3443.287933898624</v>
      </c>
      <c r="K34">
        <f t="shared" si="8"/>
        <v>3107.9257742733225</v>
      </c>
      <c r="L34">
        <f t="shared" si="9"/>
        <v>57.232917574469091</v>
      </c>
      <c r="M34">
        <f t="shared" si="10"/>
        <v>1.4649006805783693</v>
      </c>
    </row>
    <row r="35" spans="1:13" x14ac:dyDescent="0.5">
      <c r="A35">
        <v>60</v>
      </c>
      <c r="B35">
        <v>60.964558002886122</v>
      </c>
      <c r="C35">
        <f t="shared" si="0"/>
        <v>3716.6773324872661</v>
      </c>
      <c r="D35">
        <f t="shared" si="1"/>
        <v>59527</v>
      </c>
      <c r="E35">
        <f t="shared" si="2"/>
        <v>3600</v>
      </c>
      <c r="F35">
        <f t="shared" si="3"/>
        <v>3646.1608106899725</v>
      </c>
      <c r="G35">
        <f t="shared" si="4"/>
        <v>2130.820443555484</v>
      </c>
      <c r="H35">
        <f t="shared" si="5"/>
        <v>1548407267.7793963</v>
      </c>
      <c r="I35">
        <f t="shared" si="6"/>
        <v>83.535938860000741</v>
      </c>
      <c r="J35">
        <f t="shared" si="7"/>
        <v>3817.0109890298313</v>
      </c>
      <c r="K35">
        <f t="shared" si="8"/>
        <v>3475.3106323501138</v>
      </c>
      <c r="L35">
        <f t="shared" si="9"/>
        <v>60.383448151707704</v>
      </c>
      <c r="M35">
        <f t="shared" si="10"/>
        <v>1.4147103516729775</v>
      </c>
    </row>
    <row r="37" spans="1:13" x14ac:dyDescent="0.5">
      <c r="D37" t="s">
        <v>11</v>
      </c>
      <c r="E37">
        <f>SLOPE(E5:E35,D5:D35)</f>
        <v>6.1656232380033142E-2</v>
      </c>
      <c r="F37" t="s">
        <v>16</v>
      </c>
      <c r="G37">
        <f>SUM(G5:G34)</f>
        <v>170506.61750316681</v>
      </c>
      <c r="H37">
        <f>SUM(H5:H35)</f>
        <v>10014740702.838711</v>
      </c>
    </row>
    <row r="38" spans="1:13" x14ac:dyDescent="0.5">
      <c r="D38" t="s">
        <v>12</v>
      </c>
      <c r="E38">
        <f>INTERCEPT(E5:E35,D5:D35)</f>
        <v>-24.049734196260488</v>
      </c>
      <c r="F38" t="s">
        <v>15</v>
      </c>
      <c r="G38">
        <f>COUNT(G5:G35)</f>
        <v>31</v>
      </c>
    </row>
    <row r="39" spans="1:13" x14ac:dyDescent="0.5">
      <c r="F39" t="s">
        <v>17</v>
      </c>
      <c r="G39">
        <f>SQRT(G37/(G38-2))</f>
        <v>76.678149003428345</v>
      </c>
    </row>
    <row r="41" spans="1:13" x14ac:dyDescent="0.5">
      <c r="D41" t="s">
        <v>18</v>
      </c>
      <c r="E41">
        <f>AVERAGE(D5:D35)</f>
        <v>20177.193548387098</v>
      </c>
      <c r="G41" t="s">
        <v>21</v>
      </c>
      <c r="H41">
        <v>0.05</v>
      </c>
    </row>
    <row r="42" spans="1:13" x14ac:dyDescent="0.5">
      <c r="G42" t="s">
        <v>22</v>
      </c>
      <c r="H42">
        <f>TINV(H41,G38-2)</f>
        <v>2.0452296421327048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workbookViewId="0">
      <selection activeCell="G1" sqref="G1"/>
    </sheetView>
  </sheetViews>
  <sheetFormatPr defaultColWidth="10.6875" defaultRowHeight="15.75" x14ac:dyDescent="0.5"/>
  <cols>
    <col min="1" max="1" width="10" bestFit="1" customWidth="1"/>
    <col min="2" max="2" width="8.6875" bestFit="1" customWidth="1"/>
    <col min="3" max="4" width="7.8125" bestFit="1" customWidth="1"/>
    <col min="7" max="7" width="5.8125" bestFit="1" customWidth="1"/>
    <col min="8" max="9" width="6.8125" bestFit="1" customWidth="1"/>
    <col min="11" max="11" width="8.1875" bestFit="1" customWidth="1"/>
  </cols>
  <sheetData>
    <row r="1" spans="1:11" ht="22.15" x14ac:dyDescent="0.75">
      <c r="A1" s="8" t="s">
        <v>33</v>
      </c>
      <c r="B1" s="8" t="s">
        <v>34</v>
      </c>
      <c r="C1" s="8" t="s">
        <v>35</v>
      </c>
      <c r="D1" s="8" t="s">
        <v>36</v>
      </c>
      <c r="E1" s="8" t="s">
        <v>40</v>
      </c>
      <c r="F1" s="8" t="s">
        <v>41</v>
      </c>
      <c r="G1" s="11" t="s">
        <v>42</v>
      </c>
      <c r="H1" s="8" t="s">
        <v>37</v>
      </c>
      <c r="I1" s="8" t="s">
        <v>38</v>
      </c>
      <c r="J1" s="8" t="s">
        <v>39</v>
      </c>
      <c r="K1" s="8" t="s">
        <v>28</v>
      </c>
    </row>
    <row r="2" spans="1:11" x14ac:dyDescent="0.5">
      <c r="A2">
        <v>0</v>
      </c>
      <c r="B2">
        <v>390</v>
      </c>
      <c r="C2">
        <f t="shared" ref="C2:C32" si="0">A2^2</f>
        <v>0</v>
      </c>
      <c r="D2" s="3">
        <f t="shared" ref="D2:D32" si="1">$C$35*B2+$C$36</f>
        <v>-3.8035680475623224E-3</v>
      </c>
      <c r="E2" s="4">
        <f t="shared" ref="E2:E32" si="2">(C2-D2)^2</f>
        <v>1.4467129892437058E-5</v>
      </c>
      <c r="F2" s="5">
        <f t="shared" ref="F2:F32" si="3">(B2-$B$34)^2</f>
        <v>391533028.52133203</v>
      </c>
      <c r="G2" s="3">
        <f t="shared" ref="G2:G32" si="4">$E$35*SQRT(1+1/$B$37+(B2-$B$34)^2/$F$36)</f>
        <v>79.366652848589908</v>
      </c>
      <c r="H2" s="6">
        <f t="shared" ref="H2:H32" si="5">D2+G2*$B$40</f>
        <v>162.31922743474459</v>
      </c>
      <c r="I2" s="6">
        <f t="shared" ref="I2:I32" si="6">D2-G2*$B$40</f>
        <v>-162.32683457083974</v>
      </c>
      <c r="J2">
        <f t="shared" ref="J2:J32" si="7">IF(D2&gt;0,SQRT(D2),0)</f>
        <v>0</v>
      </c>
    </row>
    <row r="3" spans="1:11" x14ac:dyDescent="0.5">
      <c r="A3">
        <v>2</v>
      </c>
      <c r="B3">
        <v>714</v>
      </c>
      <c r="C3">
        <f t="shared" si="0"/>
        <v>4</v>
      </c>
      <c r="D3" s="3">
        <f t="shared" si="1"/>
        <v>19.972815723083173</v>
      </c>
      <c r="E3" s="4">
        <f t="shared" si="2"/>
        <v>255.13084212357302</v>
      </c>
      <c r="F3" s="5">
        <f t="shared" si="3"/>
        <v>378815903.10197717</v>
      </c>
      <c r="G3" s="3">
        <f t="shared" si="4"/>
        <v>79.319603548026777</v>
      </c>
      <c r="H3" s="6">
        <f t="shared" si="5"/>
        <v>182.19962010172202</v>
      </c>
      <c r="I3" s="6">
        <f t="shared" si="6"/>
        <v>-142.25398865555564</v>
      </c>
      <c r="J3" s="3">
        <f t="shared" si="7"/>
        <v>4.4690956269790396</v>
      </c>
      <c r="K3" s="3">
        <f>G3*$B$40/2/J3</f>
        <v>18.149847074127027</v>
      </c>
    </row>
    <row r="4" spans="1:11" x14ac:dyDescent="0.5">
      <c r="A4">
        <v>4</v>
      </c>
      <c r="B4">
        <v>897</v>
      </c>
      <c r="C4">
        <f t="shared" si="0"/>
        <v>16</v>
      </c>
      <c r="D4" s="3">
        <f t="shared" si="1"/>
        <v>31.255906248629238</v>
      </c>
      <c r="E4" s="4">
        <f t="shared" si="2"/>
        <v>232.74267546696461</v>
      </c>
      <c r="F4" s="5">
        <f t="shared" si="3"/>
        <v>371725863.26326752</v>
      </c>
      <c r="G4" s="3">
        <f t="shared" si="4"/>
        <v>79.293360545259659</v>
      </c>
      <c r="H4" s="6">
        <f t="shared" si="5"/>
        <v>193.42903766011017</v>
      </c>
      <c r="I4" s="6">
        <f t="shared" si="6"/>
        <v>-130.91722516285171</v>
      </c>
      <c r="J4" s="3">
        <f t="shared" si="7"/>
        <v>5.5906981897281165</v>
      </c>
      <c r="K4" s="3">
        <f t="shared" ref="K4:K32" si="8">G4*$B$40/2/J4</f>
        <v>14.503835291041497</v>
      </c>
    </row>
    <row r="5" spans="1:11" x14ac:dyDescent="0.5">
      <c r="A5">
        <v>6</v>
      </c>
      <c r="B5">
        <v>1200</v>
      </c>
      <c r="C5">
        <f t="shared" si="0"/>
        <v>36</v>
      </c>
      <c r="D5" s="3">
        <f t="shared" si="1"/>
        <v>49.937744659779284</v>
      </c>
      <c r="E5" s="4">
        <f t="shared" si="2"/>
        <v>194.26072620120596</v>
      </c>
      <c r="F5" s="5">
        <f t="shared" si="3"/>
        <v>360133874.97294492</v>
      </c>
      <c r="G5" s="3">
        <f t="shared" si="4"/>
        <v>79.250435356496808</v>
      </c>
      <c r="H5" s="6">
        <f t="shared" si="5"/>
        <v>212.02308420280832</v>
      </c>
      <c r="I5" s="6">
        <f t="shared" si="6"/>
        <v>-112.14759488324974</v>
      </c>
      <c r="J5" s="3">
        <f t="shared" si="7"/>
        <v>7.0666643234116675</v>
      </c>
      <c r="K5" s="3">
        <f t="shared" si="8"/>
        <v>11.468306128964176</v>
      </c>
    </row>
    <row r="6" spans="1:11" x14ac:dyDescent="0.5">
      <c r="A6">
        <v>8</v>
      </c>
      <c r="B6">
        <v>1699</v>
      </c>
      <c r="C6">
        <f t="shared" si="0"/>
        <v>64</v>
      </c>
      <c r="D6" s="3">
        <f t="shared" si="1"/>
        <v>80.704204617415826</v>
      </c>
      <c r="E6" s="4">
        <f t="shared" si="2"/>
        <v>279.03045190049619</v>
      </c>
      <c r="F6" s="5">
        <f t="shared" si="3"/>
        <v>341443636.81165457</v>
      </c>
      <c r="G6" s="3">
        <f t="shared" si="4"/>
        <v>79.181176306981897</v>
      </c>
      <c r="H6" s="6">
        <f t="shared" si="5"/>
        <v>242.64789349939102</v>
      </c>
      <c r="I6" s="6">
        <f t="shared" si="6"/>
        <v>-81.239484264559366</v>
      </c>
      <c r="J6" s="3">
        <f t="shared" si="7"/>
        <v>8.9835518931776548</v>
      </c>
      <c r="K6" s="3">
        <f t="shared" si="8"/>
        <v>9.0133440986164661</v>
      </c>
    </row>
    <row r="7" spans="1:11" x14ac:dyDescent="0.5">
      <c r="A7">
        <v>10</v>
      </c>
      <c r="B7">
        <v>2157</v>
      </c>
      <c r="C7">
        <f t="shared" si="0"/>
        <v>100</v>
      </c>
      <c r="D7" s="3">
        <f t="shared" si="1"/>
        <v>108.94275904747099</v>
      </c>
      <c r="E7" s="4">
        <f t="shared" si="2"/>
        <v>79.972939381124178</v>
      </c>
      <c r="F7" s="5">
        <f t="shared" si="3"/>
        <v>324727375.52133203</v>
      </c>
      <c r="G7" s="3">
        <f t="shared" si="4"/>
        <v>79.119180718266776</v>
      </c>
      <c r="H7" s="6">
        <f t="shared" si="5"/>
        <v>270.75965271372456</v>
      </c>
      <c r="I7" s="6">
        <f t="shared" si="6"/>
        <v>-52.874134618782563</v>
      </c>
      <c r="J7" s="3">
        <f t="shared" si="7"/>
        <v>10.437564804468089</v>
      </c>
      <c r="K7" s="3">
        <f t="shared" si="8"/>
        <v>7.7516593524278452</v>
      </c>
    </row>
    <row r="8" spans="1:11" x14ac:dyDescent="0.5">
      <c r="A8">
        <v>12</v>
      </c>
      <c r="B8">
        <v>3041</v>
      </c>
      <c r="C8">
        <f t="shared" si="0"/>
        <v>144</v>
      </c>
      <c r="D8" s="3">
        <f t="shared" si="1"/>
        <v>163.44686847142029</v>
      </c>
      <c r="E8" s="4">
        <f t="shared" si="2"/>
        <v>378.18069334472045</v>
      </c>
      <c r="F8" s="5">
        <f t="shared" si="3"/>
        <v>293649129.32778364</v>
      </c>
      <c r="G8" s="3">
        <f t="shared" si="4"/>
        <v>79.00379154404564</v>
      </c>
      <c r="H8" s="6">
        <f t="shared" si="5"/>
        <v>325.02776477817554</v>
      </c>
      <c r="I8" s="6">
        <f t="shared" si="6"/>
        <v>1.8659721646650098</v>
      </c>
      <c r="J8" s="3">
        <f t="shared" si="7"/>
        <v>12.784634076555351</v>
      </c>
      <c r="K8" s="3">
        <f t="shared" si="8"/>
        <v>6.3193398942510486</v>
      </c>
    </row>
    <row r="9" spans="1:11" x14ac:dyDescent="0.5">
      <c r="A9">
        <v>14</v>
      </c>
      <c r="B9">
        <v>3592</v>
      </c>
      <c r="C9">
        <f t="shared" si="0"/>
        <v>196</v>
      </c>
      <c r="D9" s="3">
        <f t="shared" si="1"/>
        <v>197.41945251281857</v>
      </c>
      <c r="E9" s="4">
        <f t="shared" si="2"/>
        <v>2.0148454361469414</v>
      </c>
      <c r="F9" s="5">
        <f t="shared" si="3"/>
        <v>275068645.03746104</v>
      </c>
      <c r="G9" s="3">
        <f t="shared" si="4"/>
        <v>78.934724239256084</v>
      </c>
      <c r="H9" s="6">
        <f t="shared" si="5"/>
        <v>358.85909032051603</v>
      </c>
      <c r="I9" s="6">
        <f t="shared" si="6"/>
        <v>35.9798147051211</v>
      </c>
      <c r="J9" s="3">
        <f t="shared" si="7"/>
        <v>14.050603279319311</v>
      </c>
      <c r="K9" s="3">
        <f t="shared" si="8"/>
        <v>5.7449361638911238</v>
      </c>
    </row>
    <row r="10" spans="1:11" x14ac:dyDescent="0.5">
      <c r="A10">
        <v>16</v>
      </c>
      <c r="B10">
        <v>4838</v>
      </c>
      <c r="C10">
        <f t="shared" si="0"/>
        <v>256</v>
      </c>
      <c r="D10" s="3">
        <f t="shared" si="1"/>
        <v>274.24311805833986</v>
      </c>
      <c r="E10" s="4">
        <f t="shared" si="2"/>
        <v>332.8113564905259</v>
      </c>
      <c r="F10" s="5">
        <f t="shared" si="3"/>
        <v>235290858.71488038</v>
      </c>
      <c r="G10" s="3">
        <f t="shared" si="4"/>
        <v>78.786658845621005</v>
      </c>
      <c r="H10" s="6">
        <f t="shared" si="5"/>
        <v>435.37992813400081</v>
      </c>
      <c r="I10" s="6">
        <f t="shared" si="6"/>
        <v>113.10630798267891</v>
      </c>
      <c r="J10" s="3">
        <f t="shared" si="7"/>
        <v>16.560287378494973</v>
      </c>
      <c r="K10" s="3">
        <f t="shared" si="8"/>
        <v>4.8651574212688979</v>
      </c>
    </row>
    <row r="11" spans="1:11" x14ac:dyDescent="0.5">
      <c r="A11">
        <v>18</v>
      </c>
      <c r="B11">
        <v>5953</v>
      </c>
      <c r="C11">
        <f t="shared" si="0"/>
        <v>324</v>
      </c>
      <c r="D11" s="3">
        <f t="shared" si="1"/>
        <v>342.9898171620768</v>
      </c>
      <c r="E11" s="4">
        <f t="shared" si="2"/>
        <v>360.6131558491067</v>
      </c>
      <c r="F11" s="5">
        <f t="shared" si="3"/>
        <v>202327682.10197714</v>
      </c>
      <c r="G11" s="3">
        <f t="shared" si="4"/>
        <v>78.663748397816036</v>
      </c>
      <c r="H11" s="6">
        <f t="shared" si="5"/>
        <v>503.87524714655922</v>
      </c>
      <c r="I11" s="6">
        <f t="shared" si="6"/>
        <v>182.10438717759439</v>
      </c>
      <c r="J11" s="3">
        <f t="shared" si="7"/>
        <v>18.519984264628217</v>
      </c>
      <c r="K11" s="3">
        <f t="shared" si="8"/>
        <v>4.3435628153248906</v>
      </c>
    </row>
    <row r="12" spans="1:11" x14ac:dyDescent="0.5">
      <c r="A12">
        <v>20</v>
      </c>
      <c r="B12">
        <v>6891</v>
      </c>
      <c r="C12">
        <f t="shared" si="0"/>
        <v>400</v>
      </c>
      <c r="D12" s="3">
        <f t="shared" si="1"/>
        <v>400.82336313454789</v>
      </c>
      <c r="E12" s="4">
        <f t="shared" si="2"/>
        <v>0.6779268513325265</v>
      </c>
      <c r="F12" s="5">
        <f t="shared" si="3"/>
        <v>176522939.00520295</v>
      </c>
      <c r="G12" s="3">
        <f t="shared" si="4"/>
        <v>78.567395562833696</v>
      </c>
      <c r="H12" s="6">
        <f t="shared" si="5"/>
        <v>561.51172944482096</v>
      </c>
      <c r="I12" s="6">
        <f t="shared" si="6"/>
        <v>240.13499682427488</v>
      </c>
      <c r="J12" s="3">
        <f t="shared" si="7"/>
        <v>20.020573496644591</v>
      </c>
      <c r="K12" s="3">
        <f t="shared" si="8"/>
        <v>4.0130810023300301</v>
      </c>
    </row>
    <row r="13" spans="1:11" x14ac:dyDescent="0.5">
      <c r="A13">
        <v>22</v>
      </c>
      <c r="B13">
        <v>8694</v>
      </c>
      <c r="C13">
        <f t="shared" si="0"/>
        <v>484</v>
      </c>
      <c r="D13" s="3">
        <f t="shared" si="1"/>
        <v>511.98955011574765</v>
      </c>
      <c r="E13" s="4">
        <f t="shared" si="2"/>
        <v>783.4149156819492</v>
      </c>
      <c r="F13" s="5">
        <f t="shared" si="3"/>
        <v>131863734.06971908</v>
      </c>
      <c r="G13" s="3">
        <f t="shared" si="4"/>
        <v>78.400361876706398</v>
      </c>
      <c r="H13" s="6">
        <f t="shared" si="5"/>
        <v>672.33629417991847</v>
      </c>
      <c r="I13" s="6">
        <f t="shared" si="6"/>
        <v>351.64280605157688</v>
      </c>
      <c r="J13" s="3">
        <f t="shared" si="7"/>
        <v>22.62718608479074</v>
      </c>
      <c r="K13" s="3">
        <f t="shared" si="8"/>
        <v>3.5432320983993373</v>
      </c>
    </row>
    <row r="14" spans="1:11" x14ac:dyDescent="0.5">
      <c r="A14">
        <v>24</v>
      </c>
      <c r="B14">
        <v>9252</v>
      </c>
      <c r="C14">
        <f t="shared" si="0"/>
        <v>576</v>
      </c>
      <c r="D14" s="3">
        <f t="shared" si="1"/>
        <v>546.39372778380618</v>
      </c>
      <c r="E14" s="4">
        <f t="shared" si="2"/>
        <v>876.53135453936989</v>
      </c>
      <c r="F14" s="5">
        <f t="shared" si="3"/>
        <v>119359854.06971908</v>
      </c>
      <c r="G14" s="3">
        <f t="shared" si="4"/>
        <v>78.353531247465014</v>
      </c>
      <c r="H14" s="6">
        <f t="shared" si="5"/>
        <v>706.6446924568927</v>
      </c>
      <c r="I14" s="6">
        <f t="shared" si="6"/>
        <v>386.14276311071961</v>
      </c>
      <c r="J14" s="3">
        <f t="shared" si="7"/>
        <v>23.37506636961286</v>
      </c>
      <c r="K14" s="3">
        <f t="shared" si="8"/>
        <v>3.4278183886016635</v>
      </c>
    </row>
    <row r="15" spans="1:11" x14ac:dyDescent="0.5">
      <c r="A15">
        <v>26</v>
      </c>
      <c r="B15">
        <v>10992</v>
      </c>
      <c r="C15">
        <f t="shared" si="0"/>
        <v>676</v>
      </c>
      <c r="D15" s="3">
        <f t="shared" si="1"/>
        <v>653.67557212506381</v>
      </c>
      <c r="E15" s="4">
        <f t="shared" si="2"/>
        <v>498.380079943228</v>
      </c>
      <c r="F15" s="5">
        <f t="shared" si="3"/>
        <v>84367780.521331981</v>
      </c>
      <c r="G15" s="3">
        <f t="shared" si="4"/>
        <v>78.2223268443324</v>
      </c>
      <c r="H15" s="6">
        <f t="shared" si="5"/>
        <v>813.65819366368521</v>
      </c>
      <c r="I15" s="6">
        <f t="shared" si="6"/>
        <v>493.69295058644241</v>
      </c>
      <c r="J15" s="3">
        <f t="shared" si="7"/>
        <v>25.567079851345241</v>
      </c>
      <c r="K15" s="3">
        <f t="shared" si="8"/>
        <v>3.1286838870299021</v>
      </c>
    </row>
    <row r="16" spans="1:11" x14ac:dyDescent="0.5">
      <c r="A16">
        <v>28</v>
      </c>
      <c r="B16">
        <v>11892</v>
      </c>
      <c r="C16">
        <f t="shared" si="0"/>
        <v>784</v>
      </c>
      <c r="D16" s="3">
        <f t="shared" si="1"/>
        <v>709.16618126709363</v>
      </c>
      <c r="E16" s="4">
        <f t="shared" si="2"/>
        <v>5600.1004261494882</v>
      </c>
      <c r="F16" s="5">
        <f t="shared" si="3"/>
        <v>68644432.134235203</v>
      </c>
      <c r="G16" s="3">
        <f t="shared" si="4"/>
        <v>78.163299705201709</v>
      </c>
      <c r="H16" s="6">
        <f t="shared" si="5"/>
        <v>869.02807875107464</v>
      </c>
      <c r="I16" s="6">
        <f t="shared" si="6"/>
        <v>549.30428378311262</v>
      </c>
      <c r="J16" s="3">
        <f t="shared" si="7"/>
        <v>26.630174262799965</v>
      </c>
      <c r="K16" s="3">
        <f t="shared" si="8"/>
        <v>3.0015180506590635</v>
      </c>
    </row>
    <row r="17" spans="1:11" x14ac:dyDescent="0.5">
      <c r="A17">
        <v>30</v>
      </c>
      <c r="B17">
        <v>15964</v>
      </c>
      <c r="C17">
        <f t="shared" si="0"/>
        <v>900</v>
      </c>
      <c r="D17" s="3">
        <f t="shared" si="1"/>
        <v>960.23035951858856</v>
      </c>
      <c r="E17" s="4">
        <f t="shared" si="2"/>
        <v>3627.696207738431</v>
      </c>
      <c r="F17" s="5">
        <f t="shared" si="3"/>
        <v>17750999.876170669</v>
      </c>
      <c r="G17" s="3">
        <f t="shared" si="4"/>
        <v>77.971933892007726</v>
      </c>
      <c r="H17" s="6">
        <f t="shared" si="5"/>
        <v>1119.7008699689345</v>
      </c>
      <c r="I17" s="6">
        <f t="shared" si="6"/>
        <v>800.75984906824272</v>
      </c>
      <c r="J17" s="3">
        <f t="shared" si="7"/>
        <v>30.987583957427024</v>
      </c>
      <c r="K17" s="3">
        <f t="shared" si="8"/>
        <v>2.5731355931046118</v>
      </c>
    </row>
    <row r="18" spans="1:11" x14ac:dyDescent="0.5">
      <c r="A18">
        <v>32</v>
      </c>
      <c r="B18">
        <v>15734</v>
      </c>
      <c r="C18">
        <f t="shared" si="0"/>
        <v>1024</v>
      </c>
      <c r="D18" s="3">
        <f t="shared" si="1"/>
        <v>946.04942607118096</v>
      </c>
      <c r="E18" s="4">
        <f t="shared" si="2"/>
        <v>6076.2919758322823</v>
      </c>
      <c r="F18" s="5">
        <f t="shared" si="3"/>
        <v>19741968.908428736</v>
      </c>
      <c r="G18" s="3">
        <f t="shared" si="4"/>
        <v>77.979429016699555</v>
      </c>
      <c r="H18" s="6">
        <f t="shared" si="5"/>
        <v>1105.535265772718</v>
      </c>
      <c r="I18" s="6">
        <f t="shared" si="6"/>
        <v>786.56358636964387</v>
      </c>
      <c r="J18" s="3">
        <f t="shared" si="7"/>
        <v>30.757916478057822</v>
      </c>
      <c r="K18" s="3">
        <f t="shared" si="8"/>
        <v>2.5925982310165838</v>
      </c>
    </row>
    <row r="19" spans="1:11" x14ac:dyDescent="0.5">
      <c r="A19">
        <v>34</v>
      </c>
      <c r="B19">
        <v>18723</v>
      </c>
      <c r="C19">
        <f t="shared" si="0"/>
        <v>1156</v>
      </c>
      <c r="D19" s="3">
        <f t="shared" si="1"/>
        <v>1130.3399046551001</v>
      </c>
      <c r="E19" s="4">
        <f t="shared" si="2"/>
        <v>658.44049310935361</v>
      </c>
      <c r="F19" s="5">
        <f t="shared" si="3"/>
        <v>2114678.8761706604</v>
      </c>
      <c r="G19" s="3">
        <f t="shared" si="4"/>
        <v>77.913044937908211</v>
      </c>
      <c r="H19" s="6">
        <f t="shared" si="5"/>
        <v>1289.6899736709274</v>
      </c>
      <c r="I19" s="6">
        <f t="shared" si="6"/>
        <v>970.98983563927277</v>
      </c>
      <c r="J19" s="3">
        <f t="shared" si="7"/>
        <v>33.620528024632513</v>
      </c>
      <c r="K19" s="3">
        <f t="shared" si="8"/>
        <v>2.3698329321163172</v>
      </c>
    </row>
    <row r="20" spans="1:11" x14ac:dyDescent="0.5">
      <c r="A20">
        <v>36</v>
      </c>
      <c r="B20">
        <v>23093</v>
      </c>
      <c r="C20">
        <f t="shared" si="0"/>
        <v>1296</v>
      </c>
      <c r="D20" s="3">
        <f t="shared" si="1"/>
        <v>1399.7776401558449</v>
      </c>
      <c r="E20" s="4">
        <f t="shared" si="2"/>
        <v>10769.79859631603</v>
      </c>
      <c r="F20" s="5">
        <f t="shared" si="3"/>
        <v>8501927.2632674202</v>
      </c>
      <c r="G20" s="3">
        <f t="shared" si="4"/>
        <v>77.937105740542108</v>
      </c>
      <c r="H20" s="6">
        <f t="shared" si="5"/>
        <v>1559.1769190384325</v>
      </c>
      <c r="I20" s="6">
        <f t="shared" si="6"/>
        <v>1240.3783612732573</v>
      </c>
      <c r="J20" s="3">
        <f t="shared" si="7"/>
        <v>37.413602341338972</v>
      </c>
      <c r="K20" s="3">
        <f t="shared" si="8"/>
        <v>2.1302316391285387</v>
      </c>
    </row>
    <row r="21" spans="1:11" x14ac:dyDescent="0.5">
      <c r="A21">
        <v>38</v>
      </c>
      <c r="B21">
        <v>24402</v>
      </c>
      <c r="C21">
        <f t="shared" si="0"/>
        <v>1444</v>
      </c>
      <c r="D21" s="3">
        <f t="shared" si="1"/>
        <v>1480.4856483413082</v>
      </c>
      <c r="E21" s="4">
        <f t="shared" si="2"/>
        <v>1331.2025348856062</v>
      </c>
      <c r="F21" s="5">
        <f t="shared" si="3"/>
        <v>17848989.553589996</v>
      </c>
      <c r="G21" s="3">
        <f t="shared" si="4"/>
        <v>77.97230279699869</v>
      </c>
      <c r="H21" s="6">
        <f t="shared" si="5"/>
        <v>1639.9569132870768</v>
      </c>
      <c r="I21" s="6">
        <f t="shared" si="6"/>
        <v>1321.0143833955397</v>
      </c>
      <c r="J21" s="3">
        <f t="shared" si="7"/>
        <v>38.477079519388006</v>
      </c>
      <c r="K21" s="3">
        <f t="shared" si="8"/>
        <v>2.0722890996107619</v>
      </c>
    </row>
    <row r="22" spans="1:11" x14ac:dyDescent="0.5">
      <c r="A22">
        <v>40</v>
      </c>
      <c r="B22">
        <v>25467</v>
      </c>
      <c r="C22">
        <f t="shared" si="0"/>
        <v>1600</v>
      </c>
      <c r="D22" s="3">
        <f t="shared" si="1"/>
        <v>1546.1495358260436</v>
      </c>
      <c r="E22" s="4">
        <f t="shared" si="2"/>
        <v>2899.8724917505642</v>
      </c>
      <c r="F22" s="5">
        <f t="shared" si="3"/>
        <v>27982052.295525476</v>
      </c>
      <c r="G22" s="3">
        <f t="shared" si="4"/>
        <v>78.010441656891331</v>
      </c>
      <c r="H22" s="6">
        <f t="shared" si="5"/>
        <v>1705.6988034985816</v>
      </c>
      <c r="I22" s="6">
        <f t="shared" si="6"/>
        <v>1386.6002681535056</v>
      </c>
      <c r="J22" s="3">
        <f t="shared" si="7"/>
        <v>39.321108018798803</v>
      </c>
      <c r="K22" s="3">
        <f t="shared" si="8"/>
        <v>2.0287992341957923</v>
      </c>
    </row>
    <row r="23" spans="1:11" x14ac:dyDescent="0.5">
      <c r="A23">
        <v>42</v>
      </c>
      <c r="B23">
        <v>30142</v>
      </c>
      <c r="C23">
        <f t="shared" si="0"/>
        <v>1764</v>
      </c>
      <c r="D23" s="3">
        <f t="shared" si="1"/>
        <v>1834.3924222026985</v>
      </c>
      <c r="E23" s="4">
        <f t="shared" si="2"/>
        <v>4955.0931035629646</v>
      </c>
      <c r="F23" s="5">
        <f t="shared" si="3"/>
        <v>99297367.618106112</v>
      </c>
      <c r="G23" s="3">
        <f t="shared" si="4"/>
        <v>78.278332921679137</v>
      </c>
      <c r="H23" s="6">
        <f t="shared" si="5"/>
        <v>1994.4895890308489</v>
      </c>
      <c r="I23" s="6">
        <f t="shared" si="6"/>
        <v>1674.2952553745481</v>
      </c>
      <c r="J23" s="3">
        <f t="shared" si="7"/>
        <v>42.829807636769729</v>
      </c>
      <c r="K23" s="3">
        <f t="shared" si="8"/>
        <v>1.8689923637516626</v>
      </c>
    </row>
    <row r="24" spans="1:11" x14ac:dyDescent="0.5">
      <c r="A24">
        <v>44</v>
      </c>
      <c r="B24">
        <v>33126</v>
      </c>
      <c r="C24">
        <f t="shared" si="0"/>
        <v>1936</v>
      </c>
      <c r="D24" s="3">
        <f t="shared" si="1"/>
        <v>2018.3746196247173</v>
      </c>
      <c r="E24" s="4">
        <f t="shared" si="2"/>
        <v>6785.5779583168605</v>
      </c>
      <c r="F24" s="5">
        <f t="shared" si="3"/>
        <v>167671588.52133191</v>
      </c>
      <c r="G24" s="3">
        <f t="shared" si="4"/>
        <v>78.534318103268774</v>
      </c>
      <c r="H24" s="6">
        <f t="shared" si="5"/>
        <v>2178.9953349342018</v>
      </c>
      <c r="I24" s="6">
        <f t="shared" si="6"/>
        <v>1857.7539043152328</v>
      </c>
      <c r="J24" s="3">
        <f t="shared" si="7"/>
        <v>44.92632435025947</v>
      </c>
      <c r="K24" s="3">
        <f t="shared" si="8"/>
        <v>1.7876013410003875</v>
      </c>
    </row>
    <row r="25" spans="1:11" x14ac:dyDescent="0.5">
      <c r="A25">
        <v>46</v>
      </c>
      <c r="B25">
        <v>32390</v>
      </c>
      <c r="C25">
        <f t="shared" si="0"/>
        <v>2116</v>
      </c>
      <c r="D25" s="3">
        <f t="shared" si="1"/>
        <v>1972.9956325930129</v>
      </c>
      <c r="E25" s="4">
        <f t="shared" si="2"/>
        <v>20450.249097472541</v>
      </c>
      <c r="F25" s="5">
        <f t="shared" si="3"/>
        <v>149152641.42455772</v>
      </c>
      <c r="G25" s="3">
        <f t="shared" si="4"/>
        <v>78.46506776975977</v>
      </c>
      <c r="H25" s="6">
        <f t="shared" si="5"/>
        <v>2133.4747150676772</v>
      </c>
      <c r="I25" s="6">
        <f t="shared" si="6"/>
        <v>1812.5165501183487</v>
      </c>
      <c r="J25" s="3">
        <f t="shared" si="7"/>
        <v>44.418415466932323</v>
      </c>
      <c r="K25" s="3">
        <f t="shared" si="8"/>
        <v>1.8064476274951125</v>
      </c>
    </row>
    <row r="26" spans="1:11" x14ac:dyDescent="0.5">
      <c r="A26">
        <v>48</v>
      </c>
      <c r="B26">
        <v>35712</v>
      </c>
      <c r="C26">
        <f t="shared" si="0"/>
        <v>2304</v>
      </c>
      <c r="D26" s="3">
        <f t="shared" si="1"/>
        <v>2177.8176365594832</v>
      </c>
      <c r="E26" s="4">
        <f t="shared" si="2"/>
        <v>15921.988843434679</v>
      </c>
      <c r="F26" s="5">
        <f t="shared" si="3"/>
        <v>241330211.48907384</v>
      </c>
      <c r="G26" s="3">
        <f t="shared" si="4"/>
        <v>78.809157121988136</v>
      </c>
      <c r="H26" s="6">
        <f t="shared" si="5"/>
        <v>2339.0004607768669</v>
      </c>
      <c r="I26" s="6">
        <f t="shared" si="6"/>
        <v>2016.6348123420994</v>
      </c>
      <c r="J26" s="3">
        <f t="shared" si="7"/>
        <v>46.667093723088037</v>
      </c>
      <c r="K26" s="3">
        <f t="shared" si="8"/>
        <v>1.726943027283917</v>
      </c>
    </row>
    <row r="27" spans="1:11" x14ac:dyDescent="0.5">
      <c r="A27">
        <v>50</v>
      </c>
      <c r="B27">
        <v>37969</v>
      </c>
      <c r="C27">
        <f t="shared" si="0"/>
        <v>2500</v>
      </c>
      <c r="D27" s="3">
        <f t="shared" si="1"/>
        <v>2316.975753041218</v>
      </c>
      <c r="E27" s="4">
        <f t="shared" si="2"/>
        <v>33497.874974829218</v>
      </c>
      <c r="F27" s="5">
        <f t="shared" si="3"/>
        <v>316548376.81165445</v>
      </c>
      <c r="G27" s="3">
        <f t="shared" si="4"/>
        <v>79.088829564643362</v>
      </c>
      <c r="H27" s="6">
        <f t="shared" si="5"/>
        <v>2478.7305716284081</v>
      </c>
      <c r="I27" s="6">
        <f t="shared" si="6"/>
        <v>2155.2209344540279</v>
      </c>
      <c r="J27" s="3">
        <f t="shared" si="7"/>
        <v>48.134974322640062</v>
      </c>
      <c r="K27" s="3">
        <f t="shared" si="8"/>
        <v>1.6802213033601785</v>
      </c>
    </row>
    <row r="28" spans="1:11" x14ac:dyDescent="0.5">
      <c r="A28">
        <v>52</v>
      </c>
      <c r="B28">
        <v>46799</v>
      </c>
      <c r="C28">
        <f t="shared" si="0"/>
        <v>2704</v>
      </c>
      <c r="D28" s="3">
        <f t="shared" si="1"/>
        <v>2861.4002849569106</v>
      </c>
      <c r="E28" s="4">
        <f t="shared" si="2"/>
        <v>24774.849704516651</v>
      </c>
      <c r="F28" s="5">
        <f t="shared" si="3"/>
        <v>708720578.74713826</v>
      </c>
      <c r="G28" s="3">
        <f t="shared" si="4"/>
        <v>80.531253123572753</v>
      </c>
      <c r="H28" s="6">
        <f t="shared" si="5"/>
        <v>3026.1051909633334</v>
      </c>
      <c r="I28" s="6">
        <f t="shared" si="6"/>
        <v>2696.6953789504878</v>
      </c>
      <c r="J28" s="3">
        <f t="shared" si="7"/>
        <v>53.492058148447704</v>
      </c>
      <c r="K28" s="3">
        <f t="shared" si="8"/>
        <v>1.5395267232880117</v>
      </c>
    </row>
    <row r="29" spans="1:11" x14ac:dyDescent="0.5">
      <c r="A29">
        <v>54</v>
      </c>
      <c r="B29">
        <v>49983</v>
      </c>
      <c r="C29">
        <f t="shared" si="0"/>
        <v>2916</v>
      </c>
      <c r="D29" s="3">
        <f t="shared" si="1"/>
        <v>3057.7137288549361</v>
      </c>
      <c r="E29" s="4">
        <f t="shared" si="2"/>
        <v>20082.780945970349</v>
      </c>
      <c r="F29" s="5">
        <f t="shared" si="3"/>
        <v>888386098.23100924</v>
      </c>
      <c r="G29" s="3">
        <f t="shared" si="4"/>
        <v>81.183509901313514</v>
      </c>
      <c r="H29" s="6">
        <f t="shared" si="5"/>
        <v>3223.7526497574763</v>
      </c>
      <c r="I29" s="6">
        <f t="shared" si="6"/>
        <v>2891.6748079523959</v>
      </c>
      <c r="J29" s="3">
        <f t="shared" si="7"/>
        <v>55.29659780542503</v>
      </c>
      <c r="K29" s="3">
        <f t="shared" si="8"/>
        <v>1.5013484327443614</v>
      </c>
    </row>
    <row r="30" spans="1:11" x14ac:dyDescent="0.5">
      <c r="A30">
        <v>56</v>
      </c>
      <c r="B30">
        <v>50743</v>
      </c>
      <c r="C30">
        <f t="shared" si="0"/>
        <v>3136</v>
      </c>
      <c r="D30" s="3">
        <f t="shared" si="1"/>
        <v>3104.5724654637611</v>
      </c>
      <c r="E30" s="4">
        <f t="shared" si="2"/>
        <v>987.68992702648939</v>
      </c>
      <c r="F30" s="5">
        <f t="shared" si="3"/>
        <v>934268524.03746092</v>
      </c>
      <c r="G30" s="3">
        <f t="shared" si="4"/>
        <v>81.349242908969529</v>
      </c>
      <c r="H30" s="6">
        <f t="shared" si="5"/>
        <v>3270.9503484262395</v>
      </c>
      <c r="I30" s="6">
        <f t="shared" si="6"/>
        <v>2938.1945825012826</v>
      </c>
      <c r="J30" s="3">
        <f t="shared" si="7"/>
        <v>55.718690450007536</v>
      </c>
      <c r="K30" s="3">
        <f t="shared" si="8"/>
        <v>1.4930168101470134</v>
      </c>
    </row>
    <row r="31" spans="1:11" x14ac:dyDescent="0.5">
      <c r="A31">
        <v>58</v>
      </c>
      <c r="B31">
        <v>53517</v>
      </c>
      <c r="C31">
        <f t="shared" si="0"/>
        <v>3364</v>
      </c>
      <c r="D31" s="3">
        <f t="shared" si="1"/>
        <v>3275.6068540859733</v>
      </c>
      <c r="E31" s="4">
        <f t="shared" si="2"/>
        <v>7813.3482445784184</v>
      </c>
      <c r="F31" s="5">
        <f t="shared" si="3"/>
        <v>1111542694.2310092</v>
      </c>
      <c r="G31" s="3">
        <f t="shared" si="4"/>
        <v>81.986431429674624</v>
      </c>
      <c r="H31" s="6">
        <f t="shared" si="5"/>
        <v>3443.287933898624</v>
      </c>
      <c r="I31" s="6">
        <f t="shared" si="6"/>
        <v>3107.9257742733225</v>
      </c>
      <c r="J31" s="3">
        <f t="shared" si="7"/>
        <v>57.232917574469091</v>
      </c>
      <c r="K31" s="3">
        <f t="shared" si="8"/>
        <v>1.4649006805783693</v>
      </c>
    </row>
    <row r="32" spans="1:11" x14ac:dyDescent="0.5">
      <c r="A32">
        <v>60</v>
      </c>
      <c r="B32">
        <v>59527</v>
      </c>
      <c r="C32">
        <f t="shared" si="0"/>
        <v>3600</v>
      </c>
      <c r="D32" s="3">
        <f t="shared" si="1"/>
        <v>3646.1608106899725</v>
      </c>
      <c r="E32" s="4">
        <f t="shared" si="2"/>
        <v>2130.820443555484</v>
      </c>
      <c r="F32" s="5">
        <f t="shared" si="3"/>
        <v>1548407267.7793963</v>
      </c>
      <c r="G32" s="3">
        <f t="shared" si="4"/>
        <v>83.535938860000741</v>
      </c>
      <c r="H32" s="6">
        <f t="shared" si="5"/>
        <v>3817.0109890298313</v>
      </c>
      <c r="I32" s="6">
        <f t="shared" si="6"/>
        <v>3475.3106323501138</v>
      </c>
      <c r="J32" s="3">
        <f t="shared" si="7"/>
        <v>60.383448151707704</v>
      </c>
      <c r="K32" s="3">
        <f t="shared" si="8"/>
        <v>1.4147103516729775</v>
      </c>
    </row>
    <row r="34" spans="1:6" ht="22.15" x14ac:dyDescent="0.75">
      <c r="A34" s="8" t="s">
        <v>29</v>
      </c>
      <c r="B34" s="6">
        <f>AVERAGE(B2:B32)</f>
        <v>20177.193548387098</v>
      </c>
      <c r="D34" s="8" t="s">
        <v>30</v>
      </c>
      <c r="E34">
        <f>SUM(E2:E31)</f>
        <v>170506.61750316681</v>
      </c>
    </row>
    <row r="35" spans="1:6" ht="21" x14ac:dyDescent="0.75">
      <c r="B35" t="s">
        <v>11</v>
      </c>
      <c r="C35" s="1">
        <f>SLOPE(C2:C32,B2:B32)</f>
        <v>6.1656232380033142E-2</v>
      </c>
      <c r="D35" s="9" t="s">
        <v>31</v>
      </c>
      <c r="E35">
        <f>SQRT(E34/B38)</f>
        <v>76.678149003428345</v>
      </c>
    </row>
    <row r="36" spans="1:6" ht="22.15" x14ac:dyDescent="0.75">
      <c r="B36" t="s">
        <v>12</v>
      </c>
      <c r="C36" s="2">
        <f>INTERCEPT(C2:C32,B2:B32)</f>
        <v>-24.049734196260488</v>
      </c>
      <c r="E36" s="8" t="s">
        <v>32</v>
      </c>
      <c r="F36" s="7">
        <f>SUM(F2:F32)</f>
        <v>10014740702.838711</v>
      </c>
    </row>
    <row r="37" spans="1:6" ht="18" x14ac:dyDescent="0.55000000000000004">
      <c r="A37" s="8" t="s">
        <v>15</v>
      </c>
      <c r="B37">
        <f>COUNT(E2:E32)</f>
        <v>31</v>
      </c>
    </row>
    <row r="38" spans="1:6" ht="18" x14ac:dyDescent="0.55000000000000004">
      <c r="A38" s="8" t="s">
        <v>27</v>
      </c>
      <c r="B38">
        <f>B37-2</f>
        <v>29</v>
      </c>
    </row>
    <row r="39" spans="1:6" ht="18" x14ac:dyDescent="0.5">
      <c r="A39" s="10" t="s">
        <v>21</v>
      </c>
      <c r="B39">
        <v>0.05</v>
      </c>
    </row>
    <row r="40" spans="1:6" ht="17.649999999999999" x14ac:dyDescent="0.5">
      <c r="A40" s="11" t="s">
        <v>22</v>
      </c>
      <c r="B40" s="2">
        <f>TINV(B39,B38)</f>
        <v>2.0452296421327048</v>
      </c>
    </row>
  </sheetData>
  <pageMargins left="0.75" right="0.75" top="1" bottom="1" header="0.5" footer="0.5"/>
  <pageSetup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 Generating</vt:lpstr>
      <vt:lpstr>For Guide</vt:lpstr>
    </vt:vector>
  </TitlesOfParts>
  <Company>Harvey Mudd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Spjut</dc:creator>
  <cp:lastModifiedBy>Erik Spjut</cp:lastModifiedBy>
  <dcterms:created xsi:type="dcterms:W3CDTF">2015-08-18T15:34:25Z</dcterms:created>
  <dcterms:modified xsi:type="dcterms:W3CDTF">2016-02-12T21:58:25Z</dcterms:modified>
</cp:coreProperties>
</file>