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spjut/Google Drive/Advanced Rocketry/website/ExcelModels/"/>
    </mc:Choice>
  </mc:AlternateContent>
  <bookViews>
    <workbookView xWindow="0" yWindow="460" windowWidth="33600" windowHeight="20540" tabRatio="500"/>
  </bookViews>
  <sheets>
    <sheet name="Sheet1" sheetId="1" r:id="rId1"/>
  </sheets>
  <definedNames>
    <definedName name="solver_adj" localSheetId="0" hidden="1">Sheet1!$B$10:$B$16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opt" localSheetId="0" hidden="1">Sheet1!$B$37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6" i="1"/>
  <c r="E2" i="1"/>
  <c r="B18" i="1"/>
  <c r="I2" i="1"/>
  <c r="G3" i="1"/>
  <c r="I3" i="1"/>
  <c r="G4" i="1"/>
  <c r="I4" i="1" s="1"/>
  <c r="E5" i="1"/>
  <c r="B22" i="1"/>
  <c r="G5" i="1"/>
  <c r="I5" i="1"/>
  <c r="J2" i="1"/>
  <c r="J3" i="1"/>
  <c r="J4" i="1"/>
  <c r="H3" i="1"/>
  <c r="H4" i="1"/>
  <c r="H2" i="1"/>
  <c r="N3" i="1"/>
  <c r="P3" i="1" s="1"/>
  <c r="O3" i="1"/>
  <c r="Q3" i="1" s="1"/>
  <c r="N4" i="1"/>
  <c r="P4" i="1" s="1"/>
  <c r="O4" i="1"/>
  <c r="Q4" i="1" s="1"/>
  <c r="N5" i="1"/>
  <c r="O5" i="1"/>
  <c r="Q5" i="1" s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O2" i="1"/>
  <c r="Q2" i="1" s="1"/>
  <c r="N2" i="1"/>
  <c r="P2" i="1" s="1"/>
  <c r="B8" i="1"/>
  <c r="B3" i="1"/>
  <c r="B9" i="1" l="1"/>
  <c r="B26" i="1"/>
  <c r="B19" i="1"/>
  <c r="B23" i="1"/>
  <c r="B25" i="1" s="1"/>
  <c r="G6" i="1"/>
  <c r="J5" i="1"/>
  <c r="P5" i="1" s="1"/>
  <c r="H5" i="1"/>
  <c r="B24" i="1"/>
  <c r="B21" i="1" l="1"/>
  <c r="B20" i="1"/>
  <c r="E4" i="1" s="1"/>
  <c r="B27" i="1"/>
  <c r="E3" i="1" s="1"/>
  <c r="B30" i="1"/>
  <c r="B31" i="1"/>
  <c r="I6" i="1"/>
  <c r="Q6" i="1" s="1"/>
  <c r="G7" i="1"/>
  <c r="J6" i="1"/>
  <c r="P6" i="1" s="1"/>
  <c r="H6" i="1"/>
  <c r="B28" i="1" l="1"/>
  <c r="E7" i="1"/>
  <c r="B29" i="1"/>
  <c r="E6" i="1"/>
  <c r="I7" i="1"/>
  <c r="Q7" i="1" s="1"/>
  <c r="G8" i="1"/>
  <c r="H7" i="1"/>
  <c r="J7" i="1"/>
  <c r="P7" i="1" s="1"/>
  <c r="G9" i="1" l="1"/>
  <c r="I8" i="1"/>
  <c r="Q8" i="1" s="1"/>
  <c r="H8" i="1"/>
  <c r="J8" i="1"/>
  <c r="P8" i="1" s="1"/>
  <c r="B33" i="1"/>
  <c r="B34" i="1"/>
  <c r="E9" i="1"/>
  <c r="B32" i="1" l="1"/>
  <c r="E8" i="1"/>
  <c r="I9" i="1"/>
  <c r="Q9" i="1" s="1"/>
  <c r="G10" i="1"/>
  <c r="J9" i="1"/>
  <c r="P9" i="1" s="1"/>
  <c r="H9" i="1"/>
  <c r="I10" i="1" l="1"/>
  <c r="Q10" i="1" s="1"/>
  <c r="H10" i="1"/>
  <c r="J10" i="1"/>
  <c r="P10" i="1" s="1"/>
  <c r="G11" i="1"/>
  <c r="E12" i="1"/>
  <c r="E11" i="1"/>
  <c r="I11" i="1" l="1"/>
  <c r="Q11" i="1" s="1"/>
  <c r="G12" i="1"/>
  <c r="J11" i="1"/>
  <c r="P11" i="1" s="1"/>
  <c r="H11" i="1"/>
  <c r="I12" i="1" l="1"/>
  <c r="Q12" i="1" s="1"/>
  <c r="J12" i="1"/>
  <c r="P12" i="1" s="1"/>
  <c r="G13" i="1"/>
  <c r="H12" i="1"/>
  <c r="G14" i="1" l="1"/>
  <c r="I13" i="1"/>
  <c r="Q13" i="1" s="1"/>
  <c r="J13" i="1"/>
  <c r="P13" i="1" s="1"/>
  <c r="H13" i="1"/>
  <c r="I14" i="1" l="1"/>
  <c r="Q14" i="1" s="1"/>
  <c r="G15" i="1"/>
  <c r="H14" i="1"/>
  <c r="J14" i="1"/>
  <c r="P14" i="1" s="1"/>
  <c r="I15" i="1" l="1"/>
  <c r="Q15" i="1" s="1"/>
  <c r="G16" i="1"/>
  <c r="H15" i="1"/>
  <c r="J15" i="1"/>
  <c r="P15" i="1" s="1"/>
  <c r="G17" i="1" l="1"/>
  <c r="I16" i="1"/>
  <c r="Q16" i="1" s="1"/>
  <c r="J16" i="1"/>
  <c r="P16" i="1" s="1"/>
  <c r="H16" i="1"/>
  <c r="I17" i="1" l="1"/>
  <c r="Q17" i="1" s="1"/>
  <c r="G18" i="1"/>
  <c r="J17" i="1"/>
  <c r="P17" i="1" s="1"/>
  <c r="H17" i="1"/>
  <c r="I18" i="1" l="1"/>
  <c r="Q18" i="1" s="1"/>
  <c r="H18" i="1"/>
  <c r="G19" i="1"/>
  <c r="J18" i="1"/>
  <c r="P18" i="1" s="1"/>
  <c r="I19" i="1" l="1"/>
  <c r="Q19" i="1" s="1"/>
  <c r="G20" i="1"/>
  <c r="J19" i="1"/>
  <c r="P19" i="1" s="1"/>
  <c r="H19" i="1"/>
  <c r="I20" i="1" l="1"/>
  <c r="Q20" i="1" s="1"/>
  <c r="G21" i="1"/>
  <c r="J20" i="1"/>
  <c r="P20" i="1" s="1"/>
  <c r="H20" i="1"/>
  <c r="G22" i="1" l="1"/>
  <c r="I21" i="1"/>
  <c r="Q21" i="1" s="1"/>
  <c r="J21" i="1"/>
  <c r="P21" i="1" s="1"/>
  <c r="H21" i="1"/>
  <c r="I22" i="1" l="1"/>
  <c r="Q22" i="1" s="1"/>
  <c r="G23" i="1"/>
  <c r="J22" i="1"/>
  <c r="P22" i="1" s="1"/>
  <c r="H22" i="1"/>
  <c r="I23" i="1" l="1"/>
  <c r="Q23" i="1" s="1"/>
  <c r="G24" i="1"/>
  <c r="H23" i="1"/>
  <c r="J23" i="1"/>
  <c r="P23" i="1" s="1"/>
  <c r="G25" i="1" l="1"/>
  <c r="I24" i="1"/>
  <c r="Q24" i="1" s="1"/>
  <c r="H24" i="1"/>
  <c r="J24" i="1"/>
  <c r="P24" i="1" s="1"/>
  <c r="I25" i="1" l="1"/>
  <c r="Q25" i="1" s="1"/>
  <c r="G26" i="1"/>
  <c r="J25" i="1"/>
  <c r="P25" i="1" s="1"/>
  <c r="H25" i="1"/>
  <c r="G27" i="1" l="1"/>
  <c r="J26" i="1"/>
  <c r="P26" i="1" s="1"/>
  <c r="I26" i="1"/>
  <c r="Q26" i="1" s="1"/>
  <c r="H26" i="1" l="1"/>
  <c r="I27" i="1"/>
  <c r="Q27" i="1" s="1"/>
  <c r="G28" i="1"/>
  <c r="J27" i="1"/>
  <c r="P27" i="1" s="1"/>
  <c r="H27" i="1"/>
  <c r="I28" i="1" l="1"/>
  <c r="Q28" i="1" s="1"/>
  <c r="G29" i="1"/>
  <c r="J28" i="1"/>
  <c r="P28" i="1" s="1"/>
  <c r="H28" i="1"/>
  <c r="G30" i="1" l="1"/>
  <c r="I29" i="1"/>
  <c r="Q29" i="1" s="1"/>
  <c r="J29" i="1"/>
  <c r="P29" i="1" s="1"/>
  <c r="H29" i="1"/>
  <c r="I30" i="1" l="1"/>
  <c r="Q30" i="1" s="1"/>
  <c r="G31" i="1"/>
  <c r="J30" i="1"/>
  <c r="P30" i="1" s="1"/>
  <c r="H30" i="1"/>
  <c r="I31" i="1" l="1"/>
  <c r="Q31" i="1" s="1"/>
  <c r="G32" i="1"/>
  <c r="J31" i="1"/>
  <c r="P31" i="1" s="1"/>
  <c r="H31" i="1"/>
  <c r="G33" i="1" l="1"/>
  <c r="J32" i="1"/>
  <c r="P32" i="1" s="1"/>
  <c r="I32" i="1"/>
  <c r="Q32" i="1" s="1"/>
  <c r="H32" i="1" l="1"/>
  <c r="I33" i="1"/>
  <c r="Q33" i="1" s="1"/>
  <c r="G34" i="1"/>
  <c r="J33" i="1"/>
  <c r="P33" i="1" s="1"/>
  <c r="H33" i="1"/>
  <c r="G35" i="1" l="1"/>
  <c r="I34" i="1"/>
  <c r="Q34" i="1" s="1"/>
  <c r="H34" i="1"/>
  <c r="J34" i="1"/>
  <c r="P34" i="1" s="1"/>
  <c r="I35" i="1" l="1"/>
  <c r="Q35" i="1" s="1"/>
  <c r="G36" i="1"/>
  <c r="J35" i="1"/>
  <c r="P35" i="1" s="1"/>
  <c r="H35" i="1"/>
  <c r="I36" i="1" l="1"/>
  <c r="Q36" i="1" s="1"/>
  <c r="G37" i="1"/>
  <c r="J36" i="1"/>
  <c r="P36" i="1" s="1"/>
  <c r="H36" i="1"/>
  <c r="G38" i="1" l="1"/>
  <c r="J37" i="1"/>
  <c r="P37" i="1" s="1"/>
  <c r="I37" i="1"/>
  <c r="Q37" i="1" s="1"/>
  <c r="H37" i="1"/>
  <c r="I38" i="1" l="1"/>
  <c r="Q38" i="1" s="1"/>
  <c r="G39" i="1"/>
  <c r="J38" i="1"/>
  <c r="P38" i="1" s="1"/>
  <c r="H38" i="1"/>
  <c r="I39" i="1" l="1"/>
  <c r="Q39" i="1" s="1"/>
  <c r="G40" i="1"/>
  <c r="J39" i="1"/>
  <c r="P39" i="1" s="1"/>
  <c r="H39" i="1"/>
  <c r="G41" i="1" l="1"/>
  <c r="I40" i="1"/>
  <c r="Q40" i="1" s="1"/>
  <c r="J40" i="1"/>
  <c r="P40" i="1" s="1"/>
  <c r="H40" i="1"/>
  <c r="I41" i="1" l="1"/>
  <c r="Q41" i="1" s="1"/>
  <c r="G42" i="1"/>
  <c r="J41" i="1"/>
  <c r="P41" i="1" s="1"/>
  <c r="H41" i="1"/>
  <c r="I42" i="1" l="1"/>
  <c r="Q42" i="1" s="1"/>
  <c r="G43" i="1"/>
  <c r="H42" i="1"/>
  <c r="J42" i="1"/>
  <c r="P42" i="1" s="1"/>
  <c r="I43" i="1" l="1"/>
  <c r="Q43" i="1" s="1"/>
  <c r="G44" i="1"/>
  <c r="J43" i="1"/>
  <c r="P43" i="1" s="1"/>
  <c r="H43" i="1"/>
  <c r="I44" i="1" l="1"/>
  <c r="Q44" i="1" s="1"/>
  <c r="G45" i="1"/>
  <c r="J44" i="1"/>
  <c r="P44" i="1" s="1"/>
  <c r="H44" i="1"/>
  <c r="G46" i="1" l="1"/>
  <c r="J45" i="1"/>
  <c r="P45" i="1" s="1"/>
  <c r="I45" i="1"/>
  <c r="Q45" i="1" s="1"/>
  <c r="H45" i="1"/>
  <c r="I46" i="1" l="1"/>
  <c r="Q46" i="1" s="1"/>
  <c r="G47" i="1"/>
  <c r="J46" i="1"/>
  <c r="P46" i="1" s="1"/>
  <c r="H46" i="1"/>
  <c r="I47" i="1" l="1"/>
  <c r="Q47" i="1" s="1"/>
  <c r="G48" i="1"/>
  <c r="J47" i="1"/>
  <c r="P47" i="1" s="1"/>
  <c r="H47" i="1"/>
  <c r="I48" i="1" l="1"/>
  <c r="Q48" i="1" s="1"/>
  <c r="G49" i="1"/>
  <c r="J48" i="1"/>
  <c r="P48" i="1" s="1"/>
  <c r="H48" i="1"/>
  <c r="G50" i="1" l="1"/>
  <c r="I49" i="1"/>
  <c r="Q49" i="1" s="1"/>
  <c r="J49" i="1"/>
  <c r="P49" i="1" s="1"/>
  <c r="H49" i="1"/>
  <c r="I50" i="1" l="1"/>
  <c r="Q50" i="1" s="1"/>
  <c r="G51" i="1"/>
  <c r="H50" i="1"/>
  <c r="J50" i="1"/>
  <c r="P50" i="1" s="1"/>
  <c r="J51" i="1" l="1"/>
  <c r="P51" i="1" s="1"/>
  <c r="I51" i="1"/>
  <c r="Q51" i="1" s="1"/>
  <c r="G52" i="1"/>
  <c r="H51" i="1"/>
  <c r="I52" i="1" l="1"/>
  <c r="Q52" i="1" s="1"/>
  <c r="G53" i="1"/>
  <c r="J52" i="1"/>
  <c r="P52" i="1" s="1"/>
  <c r="H52" i="1"/>
  <c r="I53" i="1" l="1"/>
  <c r="Q53" i="1" s="1"/>
  <c r="G54" i="1"/>
  <c r="J53" i="1"/>
  <c r="P53" i="1" s="1"/>
  <c r="H53" i="1"/>
  <c r="G55" i="1" l="1"/>
  <c r="I54" i="1"/>
  <c r="Q54" i="1" s="1"/>
  <c r="J54" i="1"/>
  <c r="P54" i="1" s="1"/>
  <c r="H54" i="1"/>
  <c r="I55" i="1" l="1"/>
  <c r="Q55" i="1" s="1"/>
  <c r="G56" i="1"/>
  <c r="J55" i="1"/>
  <c r="P55" i="1" s="1"/>
  <c r="H55" i="1"/>
  <c r="I56" i="1" l="1"/>
  <c r="Q56" i="1" s="1"/>
  <c r="G57" i="1"/>
  <c r="J56" i="1"/>
  <c r="P56" i="1" s="1"/>
  <c r="H56" i="1"/>
  <c r="G58" i="1" l="1"/>
  <c r="I57" i="1"/>
  <c r="Q57" i="1" s="1"/>
  <c r="J57" i="1"/>
  <c r="P57" i="1" s="1"/>
  <c r="H57" i="1"/>
  <c r="I58" i="1" l="1"/>
  <c r="Q58" i="1" s="1"/>
  <c r="G59" i="1"/>
  <c r="J58" i="1"/>
  <c r="P58" i="1" s="1"/>
  <c r="H58" i="1"/>
  <c r="J59" i="1" l="1"/>
  <c r="P59" i="1" s="1"/>
  <c r="I59" i="1"/>
  <c r="Q59" i="1" s="1"/>
  <c r="H59" i="1"/>
  <c r="G60" i="1"/>
  <c r="I60" i="1" l="1"/>
  <c r="Q60" i="1" s="1"/>
  <c r="G61" i="1"/>
  <c r="J60" i="1"/>
  <c r="P60" i="1" s="1"/>
  <c r="H60" i="1"/>
  <c r="I61" i="1" l="1"/>
  <c r="Q61" i="1" s="1"/>
  <c r="G62" i="1"/>
  <c r="H61" i="1"/>
  <c r="J61" i="1"/>
  <c r="P61" i="1" s="1"/>
  <c r="G63" i="1" l="1"/>
  <c r="I62" i="1"/>
  <c r="Q62" i="1" s="1"/>
  <c r="J62" i="1"/>
  <c r="P62" i="1" s="1"/>
  <c r="H62" i="1"/>
  <c r="I63" i="1" l="1"/>
  <c r="Q63" i="1" s="1"/>
  <c r="G64" i="1"/>
  <c r="J63" i="1"/>
  <c r="P63" i="1" s="1"/>
  <c r="H63" i="1"/>
  <c r="I64" i="1" l="1"/>
  <c r="Q64" i="1" s="1"/>
  <c r="G65" i="1"/>
  <c r="J64" i="1"/>
  <c r="P64" i="1" s="1"/>
  <c r="H64" i="1"/>
  <c r="G66" i="1" l="1"/>
  <c r="I65" i="1"/>
  <c r="Q65" i="1" s="1"/>
  <c r="J65" i="1"/>
  <c r="P65" i="1" s="1"/>
  <c r="H65" i="1"/>
  <c r="I66" i="1" l="1"/>
  <c r="Q66" i="1" s="1"/>
  <c r="G67" i="1"/>
  <c r="H66" i="1"/>
  <c r="J66" i="1"/>
  <c r="P66" i="1" s="1"/>
  <c r="G68" i="1" l="1"/>
  <c r="J67" i="1"/>
  <c r="P67" i="1" s="1"/>
  <c r="H67" i="1"/>
  <c r="I67" i="1"/>
  <c r="Q67" i="1" s="1"/>
  <c r="I68" i="1" l="1"/>
  <c r="Q68" i="1" s="1"/>
  <c r="G69" i="1"/>
  <c r="J68" i="1"/>
  <c r="P68" i="1" s="1"/>
  <c r="H68" i="1"/>
  <c r="I69" i="1" l="1"/>
  <c r="Q69" i="1" s="1"/>
  <c r="G70" i="1"/>
  <c r="J69" i="1"/>
  <c r="P69" i="1" s="1"/>
  <c r="H69" i="1"/>
  <c r="G71" i="1" l="1"/>
  <c r="I70" i="1"/>
  <c r="Q70" i="1" s="1"/>
  <c r="J70" i="1"/>
  <c r="P70" i="1" s="1"/>
  <c r="H70" i="1"/>
  <c r="I71" i="1" l="1"/>
  <c r="Q71" i="1" s="1"/>
  <c r="G72" i="1"/>
  <c r="J71" i="1"/>
  <c r="P71" i="1" s="1"/>
  <c r="H71" i="1"/>
  <c r="I72" i="1" l="1"/>
  <c r="Q72" i="1" s="1"/>
  <c r="G73" i="1"/>
  <c r="J72" i="1"/>
  <c r="P72" i="1" s="1"/>
  <c r="H72" i="1"/>
  <c r="G74" i="1" l="1"/>
  <c r="J73" i="1"/>
  <c r="P73" i="1" s="1"/>
  <c r="I73" i="1"/>
  <c r="Q73" i="1" s="1"/>
  <c r="H73" i="1"/>
  <c r="I74" i="1" l="1"/>
  <c r="Q74" i="1" s="1"/>
  <c r="G75" i="1"/>
  <c r="J74" i="1"/>
  <c r="P74" i="1" s="1"/>
  <c r="H74" i="1"/>
  <c r="G76" i="1" l="1"/>
  <c r="J75" i="1"/>
  <c r="P75" i="1" s="1"/>
  <c r="I75" i="1"/>
  <c r="Q75" i="1" s="1"/>
  <c r="H75" i="1"/>
  <c r="I76" i="1" l="1"/>
  <c r="Q76" i="1" s="1"/>
  <c r="G77" i="1"/>
  <c r="H76" i="1"/>
  <c r="J76" i="1"/>
  <c r="P76" i="1" s="1"/>
  <c r="I77" i="1" l="1"/>
  <c r="Q77" i="1" s="1"/>
  <c r="G78" i="1"/>
  <c r="J77" i="1"/>
  <c r="P77" i="1" s="1"/>
  <c r="H77" i="1"/>
  <c r="G79" i="1" l="1"/>
  <c r="I78" i="1"/>
  <c r="Q78" i="1" s="1"/>
  <c r="J78" i="1"/>
  <c r="P78" i="1" s="1"/>
  <c r="H78" i="1"/>
  <c r="I79" i="1" l="1"/>
  <c r="Q79" i="1" s="1"/>
  <c r="G80" i="1"/>
  <c r="J79" i="1"/>
  <c r="P79" i="1" s="1"/>
  <c r="H79" i="1"/>
  <c r="I80" i="1" l="1"/>
  <c r="Q80" i="1" s="1"/>
  <c r="J80" i="1"/>
  <c r="P80" i="1" s="1"/>
  <c r="G81" i="1"/>
  <c r="H80" i="1"/>
  <c r="G82" i="1" l="1"/>
  <c r="I81" i="1"/>
  <c r="Q81" i="1" s="1"/>
  <c r="J81" i="1"/>
  <c r="P81" i="1" s="1"/>
  <c r="H81" i="1"/>
  <c r="I82" i="1" l="1"/>
  <c r="Q82" i="1" s="1"/>
  <c r="G83" i="1"/>
  <c r="J82" i="1"/>
  <c r="P82" i="1" s="1"/>
  <c r="H82" i="1"/>
  <c r="I83" i="1" l="1"/>
  <c r="Q83" i="1" s="1"/>
  <c r="J83" i="1"/>
  <c r="P83" i="1" s="1"/>
  <c r="G84" i="1"/>
  <c r="H83" i="1"/>
  <c r="I84" i="1" l="1"/>
  <c r="Q84" i="1" s="1"/>
  <c r="G85" i="1"/>
  <c r="J84" i="1"/>
  <c r="P84" i="1" s="1"/>
  <c r="H84" i="1"/>
  <c r="I85" i="1" l="1"/>
  <c r="Q85" i="1" s="1"/>
  <c r="G86" i="1"/>
  <c r="J85" i="1"/>
  <c r="P85" i="1" s="1"/>
  <c r="H85" i="1"/>
  <c r="G87" i="1" l="1"/>
  <c r="J86" i="1"/>
  <c r="P86" i="1" s="1"/>
  <c r="I86" i="1"/>
  <c r="Q86" i="1" s="1"/>
  <c r="H86" i="1"/>
  <c r="I87" i="1" l="1"/>
  <c r="Q87" i="1" s="1"/>
  <c r="G88" i="1"/>
  <c r="J87" i="1"/>
  <c r="P87" i="1" s="1"/>
  <c r="H87" i="1"/>
  <c r="I88" i="1" l="1"/>
  <c r="Q88" i="1" s="1"/>
  <c r="G89" i="1"/>
  <c r="J88" i="1"/>
  <c r="P88" i="1" s="1"/>
  <c r="H88" i="1"/>
  <c r="G90" i="1" l="1"/>
  <c r="I89" i="1"/>
  <c r="Q89" i="1" s="1"/>
  <c r="J89" i="1"/>
  <c r="P89" i="1" s="1"/>
  <c r="H89" i="1"/>
  <c r="I90" i="1" l="1"/>
  <c r="Q90" i="1" s="1"/>
  <c r="G91" i="1"/>
  <c r="J90" i="1"/>
  <c r="P90" i="1" s="1"/>
  <c r="H90" i="1"/>
  <c r="I91" i="1" l="1"/>
  <c r="Q91" i="1" s="1"/>
  <c r="J91" i="1"/>
  <c r="P91" i="1" s="1"/>
  <c r="G92" i="1"/>
  <c r="H91" i="1"/>
  <c r="I92" i="1" l="1"/>
  <c r="Q92" i="1" s="1"/>
  <c r="G93" i="1"/>
  <c r="H92" i="1"/>
  <c r="J92" i="1"/>
  <c r="P92" i="1" s="1"/>
  <c r="I93" i="1" l="1"/>
  <c r="Q93" i="1" s="1"/>
  <c r="G94" i="1"/>
  <c r="J93" i="1"/>
  <c r="P93" i="1" s="1"/>
  <c r="H93" i="1"/>
  <c r="G95" i="1" l="1"/>
  <c r="J94" i="1"/>
  <c r="P94" i="1" s="1"/>
  <c r="I94" i="1"/>
  <c r="Q94" i="1" s="1"/>
  <c r="H94" i="1" l="1"/>
  <c r="I95" i="1"/>
  <c r="Q95" i="1" s="1"/>
  <c r="G96" i="1"/>
  <c r="J95" i="1"/>
  <c r="P95" i="1" s="1"/>
  <c r="H95" i="1"/>
  <c r="I96" i="1" l="1"/>
  <c r="Q96" i="1" s="1"/>
  <c r="G97" i="1"/>
  <c r="J96" i="1"/>
  <c r="P96" i="1" s="1"/>
  <c r="H96" i="1"/>
  <c r="G98" i="1" l="1"/>
  <c r="I97" i="1"/>
  <c r="Q97" i="1" s="1"/>
  <c r="J97" i="1"/>
  <c r="P97" i="1" s="1"/>
  <c r="H97" i="1"/>
  <c r="I98" i="1" l="1"/>
  <c r="Q98" i="1" s="1"/>
  <c r="G99" i="1"/>
  <c r="J98" i="1"/>
  <c r="P98" i="1" s="1"/>
  <c r="H98" i="1"/>
  <c r="J99" i="1" l="1"/>
  <c r="P99" i="1" s="1"/>
  <c r="I99" i="1"/>
  <c r="Q99" i="1" s="1"/>
  <c r="H99" i="1"/>
  <c r="G100" i="1"/>
  <c r="I100" i="1" l="1"/>
  <c r="Q100" i="1" s="1"/>
  <c r="G101" i="1"/>
  <c r="J100" i="1"/>
  <c r="P100" i="1" s="1"/>
  <c r="H100" i="1"/>
  <c r="I101" i="1" l="1"/>
  <c r="Q101" i="1" s="1"/>
  <c r="J101" i="1"/>
  <c r="P101" i="1" s="1"/>
  <c r="G102" i="1"/>
  <c r="H101" i="1"/>
  <c r="G103" i="1" l="1"/>
  <c r="I102" i="1"/>
  <c r="Q102" i="1" s="1"/>
  <c r="J102" i="1"/>
  <c r="P102" i="1" s="1"/>
  <c r="H102" i="1"/>
  <c r="I103" i="1" l="1"/>
  <c r="Q103" i="1" s="1"/>
  <c r="G104" i="1"/>
  <c r="J103" i="1"/>
  <c r="P103" i="1" s="1"/>
  <c r="H103" i="1"/>
  <c r="I104" i="1" l="1"/>
  <c r="Q104" i="1" s="1"/>
  <c r="G105" i="1"/>
  <c r="J104" i="1"/>
  <c r="P104" i="1" s="1"/>
  <c r="H104" i="1"/>
  <c r="G106" i="1" l="1"/>
  <c r="I105" i="1"/>
  <c r="Q105" i="1" s="1"/>
  <c r="J105" i="1"/>
  <c r="P105" i="1" s="1"/>
  <c r="H105" i="1"/>
  <c r="I106" i="1" l="1"/>
  <c r="Q106" i="1" s="1"/>
  <c r="G107" i="1"/>
  <c r="J106" i="1"/>
  <c r="P106" i="1" s="1"/>
  <c r="H106" i="1"/>
  <c r="J107" i="1" l="1"/>
  <c r="P107" i="1" s="1"/>
  <c r="I107" i="1"/>
  <c r="Q107" i="1" s="1"/>
  <c r="H107" i="1"/>
  <c r="G108" i="1"/>
  <c r="I108" i="1" l="1"/>
  <c r="Q108" i="1" s="1"/>
  <c r="G109" i="1"/>
  <c r="H108" i="1"/>
  <c r="J108" i="1"/>
  <c r="P108" i="1" s="1"/>
  <c r="I109" i="1" l="1"/>
  <c r="Q109" i="1" s="1"/>
  <c r="H109" i="1"/>
  <c r="G110" i="1"/>
  <c r="J109" i="1"/>
  <c r="P109" i="1" s="1"/>
  <c r="G111" i="1" l="1"/>
  <c r="J110" i="1"/>
  <c r="P110" i="1" s="1"/>
  <c r="I110" i="1"/>
  <c r="Q110" i="1" s="1"/>
  <c r="H110" i="1"/>
  <c r="I111" i="1" l="1"/>
  <c r="Q111" i="1" s="1"/>
  <c r="G112" i="1"/>
  <c r="J111" i="1"/>
  <c r="P111" i="1" s="1"/>
  <c r="H111" i="1"/>
  <c r="I112" i="1" l="1"/>
  <c r="Q112" i="1" s="1"/>
  <c r="G113" i="1"/>
  <c r="J112" i="1"/>
  <c r="P112" i="1" s="1"/>
  <c r="H112" i="1"/>
  <c r="G114" i="1" l="1"/>
  <c r="I113" i="1"/>
  <c r="Q113" i="1" s="1"/>
  <c r="J113" i="1"/>
  <c r="P113" i="1" s="1"/>
  <c r="H113" i="1"/>
  <c r="I114" i="1" l="1"/>
  <c r="Q114" i="1" s="1"/>
  <c r="G115" i="1"/>
  <c r="J114" i="1"/>
  <c r="P114" i="1" s="1"/>
  <c r="H114" i="1"/>
  <c r="J115" i="1" l="1"/>
  <c r="P115" i="1" s="1"/>
  <c r="G116" i="1"/>
  <c r="I115" i="1"/>
  <c r="Q115" i="1" s="1"/>
  <c r="H115" i="1" l="1"/>
  <c r="I116" i="1"/>
  <c r="Q116" i="1" s="1"/>
  <c r="G117" i="1"/>
  <c r="J116" i="1"/>
  <c r="P116" i="1" s="1"/>
  <c r="H116" i="1"/>
  <c r="I117" i="1" l="1"/>
  <c r="Q117" i="1" s="1"/>
  <c r="G118" i="1"/>
  <c r="J117" i="1"/>
  <c r="P117" i="1" s="1"/>
  <c r="H117" i="1"/>
  <c r="G119" i="1" l="1"/>
  <c r="I118" i="1"/>
  <c r="Q118" i="1" s="1"/>
  <c r="H118" i="1"/>
  <c r="J118" i="1"/>
  <c r="P118" i="1" s="1"/>
  <c r="I119" i="1" l="1"/>
  <c r="Q119" i="1" s="1"/>
  <c r="G120" i="1"/>
  <c r="J119" i="1"/>
  <c r="P119" i="1" s="1"/>
  <c r="H119" i="1"/>
  <c r="I120" i="1" l="1"/>
  <c r="Q120" i="1" s="1"/>
  <c r="G121" i="1"/>
  <c r="J120" i="1"/>
  <c r="P120" i="1" s="1"/>
  <c r="H120" i="1"/>
  <c r="G122" i="1" l="1"/>
  <c r="J121" i="1"/>
  <c r="P121" i="1" s="1"/>
  <c r="I121" i="1"/>
  <c r="Q121" i="1" s="1"/>
  <c r="H121" i="1"/>
  <c r="I122" i="1" l="1"/>
  <c r="Q122" i="1" s="1"/>
  <c r="G123" i="1"/>
  <c r="J122" i="1"/>
  <c r="P122" i="1" s="1"/>
  <c r="H122" i="1"/>
  <c r="J123" i="1" l="1"/>
  <c r="P123" i="1" s="1"/>
  <c r="G124" i="1"/>
  <c r="I123" i="1"/>
  <c r="Q123" i="1" s="1"/>
  <c r="H123" i="1" l="1"/>
  <c r="I124" i="1"/>
  <c r="Q124" i="1" s="1"/>
  <c r="G125" i="1"/>
  <c r="H124" i="1"/>
  <c r="J124" i="1"/>
  <c r="P124" i="1" s="1"/>
  <c r="I125" i="1" l="1"/>
  <c r="Q125" i="1" s="1"/>
  <c r="G126" i="1"/>
  <c r="H125" i="1"/>
  <c r="J125" i="1"/>
  <c r="P125" i="1" s="1"/>
  <c r="G127" i="1" l="1"/>
  <c r="I126" i="1"/>
  <c r="Q126" i="1" s="1"/>
  <c r="J126" i="1"/>
  <c r="P126" i="1" s="1"/>
  <c r="H126" i="1"/>
  <c r="I127" i="1" l="1"/>
  <c r="Q127" i="1" s="1"/>
  <c r="G128" i="1"/>
  <c r="J127" i="1"/>
  <c r="P127" i="1" s="1"/>
  <c r="H127" i="1"/>
  <c r="I128" i="1" l="1"/>
  <c r="Q128" i="1" s="1"/>
  <c r="J128" i="1"/>
  <c r="P128" i="1" s="1"/>
  <c r="G129" i="1"/>
  <c r="H128" i="1"/>
  <c r="G130" i="1" l="1"/>
  <c r="J129" i="1"/>
  <c r="P129" i="1" s="1"/>
  <c r="I129" i="1"/>
  <c r="Q129" i="1" s="1"/>
  <c r="H129" i="1"/>
  <c r="I130" i="1" l="1"/>
  <c r="Q130" i="1" s="1"/>
  <c r="G131" i="1"/>
  <c r="J130" i="1"/>
  <c r="P130" i="1" s="1"/>
  <c r="H130" i="1"/>
  <c r="G132" i="1" l="1"/>
  <c r="J131" i="1"/>
  <c r="P131" i="1" s="1"/>
  <c r="I131" i="1"/>
  <c r="Q131" i="1" s="1"/>
  <c r="H131" i="1"/>
  <c r="I132" i="1" l="1"/>
  <c r="Q132" i="1" s="1"/>
  <c r="G133" i="1"/>
  <c r="J132" i="1"/>
  <c r="P132" i="1" s="1"/>
  <c r="H132" i="1"/>
  <c r="I133" i="1" l="1"/>
  <c r="Q133" i="1" s="1"/>
  <c r="G134" i="1"/>
  <c r="J133" i="1"/>
  <c r="P133" i="1" s="1"/>
  <c r="H133" i="1"/>
  <c r="G135" i="1" l="1"/>
  <c r="I134" i="1"/>
  <c r="Q134" i="1" s="1"/>
  <c r="H134" i="1"/>
  <c r="J134" i="1"/>
  <c r="P134" i="1" s="1"/>
  <c r="I135" i="1" l="1"/>
  <c r="Q135" i="1" s="1"/>
  <c r="G136" i="1"/>
  <c r="J135" i="1"/>
  <c r="P135" i="1" s="1"/>
  <c r="H135" i="1"/>
  <c r="I136" i="1" l="1"/>
  <c r="Q136" i="1" s="1"/>
  <c r="J136" i="1"/>
  <c r="P136" i="1" s="1"/>
  <c r="G137" i="1"/>
  <c r="H136" i="1"/>
  <c r="G138" i="1" l="1"/>
  <c r="J137" i="1"/>
  <c r="P137" i="1" s="1"/>
  <c r="I137" i="1"/>
  <c r="Q137" i="1" s="1"/>
  <c r="H137" i="1"/>
  <c r="G139" i="1" l="1"/>
  <c r="I138" i="1"/>
  <c r="Q138" i="1" s="1"/>
  <c r="J138" i="1"/>
  <c r="P138" i="1" s="1"/>
  <c r="H138" i="1"/>
  <c r="I139" i="1" l="1"/>
  <c r="Q139" i="1" s="1"/>
  <c r="J139" i="1"/>
  <c r="P139" i="1" s="1"/>
  <c r="G140" i="1"/>
  <c r="H139" i="1"/>
  <c r="I140" i="1" l="1"/>
  <c r="Q140" i="1" s="1"/>
  <c r="H140" i="1"/>
  <c r="J140" i="1"/>
  <c r="P140" i="1" s="1"/>
  <c r="G141" i="1"/>
  <c r="I141" i="1" l="1"/>
  <c r="Q141" i="1" s="1"/>
  <c r="H141" i="1"/>
  <c r="J141" i="1"/>
  <c r="P141" i="1" s="1"/>
  <c r="G142" i="1"/>
  <c r="G143" i="1" l="1"/>
  <c r="I142" i="1"/>
  <c r="Q142" i="1" s="1"/>
  <c r="J142" i="1"/>
  <c r="P142" i="1" s="1"/>
  <c r="H142" i="1"/>
  <c r="I143" i="1" l="1"/>
  <c r="Q143" i="1" s="1"/>
  <c r="G144" i="1"/>
  <c r="J143" i="1"/>
  <c r="P143" i="1" s="1"/>
  <c r="H143" i="1"/>
  <c r="I144" i="1" l="1"/>
  <c r="Q144" i="1" s="1"/>
  <c r="G145" i="1"/>
  <c r="J144" i="1"/>
  <c r="P144" i="1" s="1"/>
  <c r="H144" i="1"/>
  <c r="G146" i="1" l="1"/>
  <c r="I145" i="1"/>
  <c r="Q145" i="1" s="1"/>
  <c r="J145" i="1"/>
  <c r="P145" i="1" s="1"/>
  <c r="H145" i="1"/>
  <c r="G147" i="1" l="1"/>
  <c r="I146" i="1"/>
  <c r="Q146" i="1" s="1"/>
  <c r="J146" i="1"/>
  <c r="P146" i="1" s="1"/>
  <c r="H146" i="1"/>
  <c r="J147" i="1" l="1"/>
  <c r="P147" i="1" s="1"/>
  <c r="I147" i="1"/>
  <c r="Q147" i="1" s="1"/>
  <c r="H147" i="1"/>
  <c r="G148" i="1"/>
  <c r="I148" i="1" l="1"/>
  <c r="Q148" i="1" s="1"/>
  <c r="G149" i="1"/>
  <c r="J148" i="1"/>
  <c r="P148" i="1" s="1"/>
  <c r="H148" i="1"/>
  <c r="I149" i="1" l="1"/>
  <c r="Q149" i="1" s="1"/>
  <c r="G150" i="1"/>
  <c r="H149" i="1"/>
  <c r="J149" i="1"/>
  <c r="P149" i="1" s="1"/>
  <c r="G151" i="1" l="1"/>
  <c r="I150" i="1"/>
  <c r="Q150" i="1" s="1"/>
  <c r="H150" i="1"/>
  <c r="J150" i="1"/>
  <c r="P150" i="1" s="1"/>
  <c r="I151" i="1" l="1"/>
  <c r="Q151" i="1" s="1"/>
  <c r="G152" i="1"/>
  <c r="J151" i="1"/>
  <c r="P151" i="1" s="1"/>
  <c r="H151" i="1"/>
  <c r="I152" i="1" l="1"/>
  <c r="Q152" i="1" s="1"/>
  <c r="G153" i="1"/>
  <c r="J152" i="1"/>
  <c r="P152" i="1" s="1"/>
  <c r="H152" i="1"/>
  <c r="G154" i="1" l="1"/>
  <c r="I153" i="1"/>
  <c r="Q153" i="1" s="1"/>
  <c r="J153" i="1"/>
  <c r="P153" i="1" s="1"/>
  <c r="H153" i="1"/>
  <c r="G155" i="1" l="1"/>
  <c r="I154" i="1"/>
  <c r="Q154" i="1" s="1"/>
  <c r="J154" i="1"/>
  <c r="P154" i="1" s="1"/>
  <c r="H154" i="1"/>
  <c r="I155" i="1" l="1"/>
  <c r="Q155" i="1" s="1"/>
  <c r="J155" i="1"/>
  <c r="P155" i="1" s="1"/>
  <c r="G156" i="1"/>
  <c r="H155" i="1"/>
  <c r="I156" i="1" l="1"/>
  <c r="Q156" i="1" s="1"/>
  <c r="J156" i="1"/>
  <c r="P156" i="1" s="1"/>
  <c r="G157" i="1"/>
  <c r="H156" i="1"/>
  <c r="I157" i="1" l="1"/>
  <c r="Q157" i="1" s="1"/>
  <c r="J157" i="1"/>
  <c r="P157" i="1" s="1"/>
  <c r="H157" i="1"/>
  <c r="G158" i="1"/>
  <c r="G159" i="1" l="1"/>
  <c r="I158" i="1"/>
  <c r="Q158" i="1" s="1"/>
  <c r="J158" i="1"/>
  <c r="P158" i="1" s="1"/>
  <c r="H158" i="1" l="1"/>
  <c r="I159" i="1"/>
  <c r="Q159" i="1" s="1"/>
  <c r="G160" i="1"/>
  <c r="J159" i="1"/>
  <c r="P159" i="1" s="1"/>
  <c r="H159" i="1"/>
  <c r="I160" i="1" l="1"/>
  <c r="Q160" i="1" s="1"/>
  <c r="G161" i="1"/>
  <c r="J160" i="1"/>
  <c r="P160" i="1" s="1"/>
  <c r="H160" i="1"/>
  <c r="G162" i="1" l="1"/>
  <c r="I161" i="1"/>
  <c r="Q161" i="1" s="1"/>
  <c r="J161" i="1"/>
  <c r="P161" i="1" s="1"/>
  <c r="H161" i="1"/>
  <c r="G163" i="1" l="1"/>
  <c r="I162" i="1"/>
  <c r="Q162" i="1" s="1"/>
  <c r="J162" i="1"/>
  <c r="P162" i="1" s="1"/>
  <c r="H162" i="1"/>
  <c r="J163" i="1" l="1"/>
  <c r="P163" i="1" s="1"/>
  <c r="G164" i="1"/>
  <c r="I163" i="1"/>
  <c r="Q163" i="1" s="1"/>
  <c r="H163" i="1" l="1"/>
  <c r="I164" i="1"/>
  <c r="Q164" i="1" s="1"/>
  <c r="G165" i="1"/>
  <c r="H164" i="1"/>
  <c r="J164" i="1"/>
  <c r="P164" i="1" s="1"/>
  <c r="I165" i="1" l="1"/>
  <c r="Q165" i="1" s="1"/>
  <c r="G166" i="1"/>
  <c r="J165" i="1"/>
  <c r="P165" i="1" s="1"/>
  <c r="H165" i="1"/>
  <c r="G167" i="1" l="1"/>
  <c r="I166" i="1"/>
  <c r="Q166" i="1" s="1"/>
  <c r="J166" i="1"/>
  <c r="P166" i="1" s="1"/>
  <c r="H166" i="1"/>
  <c r="I167" i="1" l="1"/>
  <c r="Q167" i="1" s="1"/>
  <c r="G168" i="1"/>
  <c r="J167" i="1"/>
  <c r="P167" i="1" s="1"/>
  <c r="H167" i="1"/>
  <c r="I168" i="1" l="1"/>
  <c r="Q168" i="1" s="1"/>
  <c r="G169" i="1"/>
  <c r="J168" i="1"/>
  <c r="P168" i="1" s="1"/>
  <c r="H168" i="1"/>
  <c r="G170" i="1" l="1"/>
  <c r="I169" i="1"/>
  <c r="Q169" i="1" s="1"/>
  <c r="H169" i="1"/>
  <c r="J169" i="1"/>
  <c r="P169" i="1" s="1"/>
  <c r="G171" i="1" l="1"/>
  <c r="I170" i="1"/>
  <c r="Q170" i="1" s="1"/>
  <c r="J170" i="1"/>
  <c r="P170" i="1" s="1"/>
  <c r="H170" i="1"/>
  <c r="I171" i="1" l="1"/>
  <c r="Q171" i="1" s="1"/>
  <c r="J171" i="1"/>
  <c r="P171" i="1" s="1"/>
  <c r="G172" i="1"/>
  <c r="H171" i="1"/>
  <c r="I172" i="1" l="1"/>
  <c r="Q172" i="1" s="1"/>
  <c r="J172" i="1"/>
  <c r="P172" i="1" s="1"/>
  <c r="H172" i="1"/>
  <c r="G173" i="1"/>
  <c r="I173" i="1" l="1"/>
  <c r="Q173" i="1" s="1"/>
  <c r="H173" i="1"/>
  <c r="J173" i="1"/>
  <c r="P173" i="1" s="1"/>
  <c r="G174" i="1"/>
  <c r="G175" i="1" l="1"/>
  <c r="I174" i="1"/>
  <c r="Q174" i="1" s="1"/>
  <c r="J174" i="1"/>
  <c r="P174" i="1" s="1"/>
  <c r="H174" i="1"/>
  <c r="I175" i="1" l="1"/>
  <c r="Q175" i="1" s="1"/>
  <c r="G176" i="1"/>
  <c r="J175" i="1"/>
  <c r="P175" i="1" s="1"/>
  <c r="H175" i="1"/>
  <c r="I176" i="1" l="1"/>
  <c r="Q176" i="1" s="1"/>
  <c r="G177" i="1"/>
  <c r="H176" i="1"/>
  <c r="J176" i="1"/>
  <c r="P176" i="1" s="1"/>
  <c r="G178" i="1" l="1"/>
  <c r="I177" i="1"/>
  <c r="Q177" i="1" s="1"/>
  <c r="J177" i="1"/>
  <c r="P177" i="1" s="1"/>
  <c r="H177" i="1"/>
  <c r="G179" i="1" l="1"/>
  <c r="I178" i="1"/>
  <c r="Q178" i="1" s="1"/>
  <c r="J178" i="1"/>
  <c r="P178" i="1" s="1"/>
  <c r="H178" i="1"/>
  <c r="J179" i="1" l="1"/>
  <c r="P179" i="1" s="1"/>
  <c r="G180" i="1"/>
  <c r="I179" i="1"/>
  <c r="Q179" i="1" s="1"/>
  <c r="I180" i="1" l="1"/>
  <c r="Q180" i="1" s="1"/>
  <c r="G181" i="1"/>
  <c r="H180" i="1"/>
  <c r="J180" i="1"/>
  <c r="P180" i="1" s="1"/>
  <c r="H179" i="1"/>
  <c r="I181" i="1" l="1"/>
  <c r="Q181" i="1" s="1"/>
  <c r="G182" i="1"/>
  <c r="H181" i="1"/>
  <c r="J181" i="1"/>
  <c r="P181" i="1" s="1"/>
  <c r="G183" i="1" l="1"/>
  <c r="I182" i="1"/>
  <c r="Q182" i="1" s="1"/>
  <c r="J182" i="1"/>
  <c r="P182" i="1" s="1"/>
  <c r="H182" i="1"/>
  <c r="I183" i="1" l="1"/>
  <c r="Q183" i="1" s="1"/>
  <c r="G184" i="1"/>
  <c r="J183" i="1"/>
  <c r="P183" i="1" s="1"/>
  <c r="H183" i="1"/>
  <c r="I184" i="1" l="1"/>
  <c r="Q184" i="1" s="1"/>
  <c r="G185" i="1"/>
  <c r="J184" i="1"/>
  <c r="P184" i="1" s="1"/>
  <c r="H184" i="1"/>
  <c r="G186" i="1" l="1"/>
  <c r="I185" i="1"/>
  <c r="Q185" i="1" s="1"/>
  <c r="J185" i="1"/>
  <c r="P185" i="1" s="1"/>
  <c r="H185" i="1"/>
  <c r="G187" i="1" l="1"/>
  <c r="I186" i="1"/>
  <c r="Q186" i="1" s="1"/>
  <c r="H186" i="1"/>
  <c r="J186" i="1"/>
  <c r="P186" i="1" s="1"/>
  <c r="I187" i="1" l="1"/>
  <c r="Q187" i="1" s="1"/>
  <c r="G188" i="1"/>
  <c r="J187" i="1"/>
  <c r="P187" i="1" s="1"/>
  <c r="H187" i="1"/>
  <c r="I188" i="1" l="1"/>
  <c r="Q188" i="1" s="1"/>
  <c r="G189" i="1"/>
  <c r="J188" i="1"/>
  <c r="P188" i="1" s="1"/>
  <c r="H188" i="1"/>
  <c r="I189" i="1" l="1"/>
  <c r="Q189" i="1" s="1"/>
  <c r="J189" i="1"/>
  <c r="P189" i="1" s="1"/>
  <c r="H189" i="1"/>
  <c r="G190" i="1"/>
  <c r="G191" i="1" l="1"/>
  <c r="J190" i="1"/>
  <c r="P190" i="1" s="1"/>
  <c r="I190" i="1"/>
  <c r="Q190" i="1" s="1"/>
  <c r="H190" i="1" l="1"/>
  <c r="I191" i="1"/>
  <c r="Q191" i="1" s="1"/>
  <c r="G192" i="1"/>
  <c r="J191" i="1"/>
  <c r="P191" i="1" s="1"/>
  <c r="H191" i="1"/>
  <c r="I192" i="1" l="1"/>
  <c r="Q192" i="1" s="1"/>
  <c r="G193" i="1"/>
  <c r="J192" i="1"/>
  <c r="P192" i="1" s="1"/>
  <c r="H192" i="1"/>
  <c r="G194" i="1" l="1"/>
  <c r="I193" i="1"/>
  <c r="Q193" i="1" s="1"/>
  <c r="J193" i="1"/>
  <c r="P193" i="1" s="1"/>
  <c r="H193" i="1"/>
  <c r="G195" i="1" l="1"/>
  <c r="J194" i="1"/>
  <c r="P194" i="1" s="1"/>
  <c r="I194" i="1"/>
  <c r="Q194" i="1" s="1"/>
  <c r="H194" i="1" l="1"/>
  <c r="G196" i="1"/>
  <c r="J195" i="1"/>
  <c r="P195" i="1" s="1"/>
  <c r="I195" i="1"/>
  <c r="Q195" i="1" s="1"/>
  <c r="H195" i="1"/>
  <c r="I196" i="1" l="1"/>
  <c r="Q196" i="1" s="1"/>
  <c r="G197" i="1"/>
  <c r="H196" i="1"/>
  <c r="J196" i="1"/>
  <c r="P196" i="1" s="1"/>
  <c r="I197" i="1" l="1"/>
  <c r="Q197" i="1" s="1"/>
  <c r="G198" i="1"/>
  <c r="H197" i="1"/>
  <c r="J197" i="1"/>
  <c r="P197" i="1" s="1"/>
  <c r="G199" i="1" l="1"/>
  <c r="I198" i="1"/>
  <c r="Q198" i="1" s="1"/>
  <c r="J198" i="1"/>
  <c r="P198" i="1" s="1"/>
  <c r="H198" i="1"/>
  <c r="I199" i="1" l="1"/>
  <c r="Q199" i="1" s="1"/>
  <c r="G200" i="1"/>
  <c r="J199" i="1"/>
  <c r="P199" i="1" s="1"/>
  <c r="H199" i="1"/>
  <c r="I200" i="1" l="1"/>
  <c r="Q200" i="1" s="1"/>
  <c r="G201" i="1"/>
  <c r="J200" i="1"/>
  <c r="P200" i="1" s="1"/>
  <c r="H200" i="1"/>
  <c r="G202" i="1" l="1"/>
  <c r="I201" i="1"/>
  <c r="Q201" i="1" s="1"/>
  <c r="J201" i="1"/>
  <c r="P201" i="1" s="1"/>
  <c r="H201" i="1"/>
  <c r="G203" i="1" l="1"/>
  <c r="I202" i="1"/>
  <c r="Q202" i="1" s="1"/>
  <c r="H202" i="1"/>
  <c r="J202" i="1"/>
  <c r="P202" i="1" s="1"/>
  <c r="I203" i="1" l="1"/>
  <c r="Q203" i="1" s="1"/>
  <c r="G204" i="1"/>
  <c r="J203" i="1"/>
  <c r="P203" i="1" s="1"/>
  <c r="H203" i="1"/>
  <c r="I204" i="1" l="1"/>
  <c r="Q204" i="1" s="1"/>
  <c r="J204" i="1"/>
  <c r="P204" i="1" s="1"/>
  <c r="H204" i="1"/>
  <c r="G205" i="1"/>
  <c r="I205" i="1" l="1"/>
  <c r="Q205" i="1" s="1"/>
  <c r="J205" i="1"/>
  <c r="P205" i="1" s="1"/>
  <c r="H205" i="1"/>
  <c r="G206" i="1"/>
  <c r="G207" i="1" l="1"/>
  <c r="I206" i="1"/>
  <c r="Q206" i="1" s="1"/>
  <c r="H206" i="1"/>
  <c r="J206" i="1"/>
  <c r="P206" i="1" s="1"/>
  <c r="I207" i="1" l="1"/>
  <c r="Q207" i="1" s="1"/>
  <c r="G208" i="1"/>
  <c r="J207" i="1"/>
  <c r="P207" i="1" s="1"/>
  <c r="H207" i="1"/>
  <c r="I208" i="1" l="1"/>
  <c r="Q208" i="1" s="1"/>
  <c r="G209" i="1"/>
  <c r="H208" i="1"/>
  <c r="J208" i="1"/>
  <c r="P208" i="1" s="1"/>
  <c r="G210" i="1" l="1"/>
  <c r="I209" i="1"/>
  <c r="Q209" i="1" s="1"/>
  <c r="J209" i="1"/>
  <c r="P209" i="1" s="1"/>
  <c r="H209" i="1"/>
  <c r="G211" i="1" l="1"/>
  <c r="I210" i="1"/>
  <c r="Q210" i="1" s="1"/>
  <c r="J210" i="1"/>
  <c r="P210" i="1" s="1"/>
  <c r="H210" i="1"/>
  <c r="J211" i="1" l="1"/>
  <c r="P211" i="1" s="1"/>
  <c r="G212" i="1"/>
  <c r="I211" i="1"/>
  <c r="Q211" i="1" s="1"/>
  <c r="H211" i="1" l="1"/>
  <c r="I212" i="1"/>
  <c r="Q212" i="1" s="1"/>
  <c r="G213" i="1"/>
  <c r="H212" i="1"/>
  <c r="J212" i="1"/>
  <c r="P212" i="1" s="1"/>
  <c r="I213" i="1" l="1"/>
  <c r="Q213" i="1" s="1"/>
  <c r="G214" i="1"/>
  <c r="H213" i="1"/>
  <c r="J213" i="1"/>
  <c r="P213" i="1" s="1"/>
  <c r="G215" i="1" l="1"/>
  <c r="I214" i="1"/>
  <c r="Q214" i="1" s="1"/>
  <c r="J214" i="1"/>
  <c r="P214" i="1" s="1"/>
  <c r="H214" i="1"/>
  <c r="I215" i="1" l="1"/>
  <c r="Q215" i="1" s="1"/>
  <c r="G216" i="1"/>
  <c r="J215" i="1"/>
  <c r="P215" i="1" s="1"/>
  <c r="H215" i="1"/>
  <c r="I216" i="1" l="1"/>
  <c r="Q216" i="1" s="1"/>
  <c r="G217" i="1"/>
  <c r="J216" i="1"/>
  <c r="P216" i="1" s="1"/>
  <c r="H216" i="1"/>
  <c r="G218" i="1" l="1"/>
  <c r="I217" i="1"/>
  <c r="Q217" i="1" s="1"/>
  <c r="H217" i="1"/>
  <c r="J217" i="1"/>
  <c r="P217" i="1" s="1"/>
  <c r="G219" i="1" l="1"/>
  <c r="I218" i="1"/>
  <c r="Q218" i="1" s="1"/>
  <c r="J218" i="1"/>
  <c r="P218" i="1" s="1"/>
  <c r="H218" i="1"/>
  <c r="I219" i="1" l="1"/>
  <c r="Q219" i="1" s="1"/>
  <c r="H219" i="1"/>
  <c r="G220" i="1"/>
  <c r="J219" i="1"/>
  <c r="P219" i="1" s="1"/>
  <c r="I220" i="1" l="1"/>
  <c r="Q220" i="1" s="1"/>
  <c r="J220" i="1"/>
  <c r="P220" i="1" s="1"/>
  <c r="H220" i="1"/>
  <c r="G221" i="1"/>
  <c r="I221" i="1" l="1"/>
  <c r="Q221" i="1" s="1"/>
  <c r="H221" i="1"/>
  <c r="J221" i="1"/>
  <c r="P221" i="1" s="1"/>
  <c r="G222" i="1"/>
  <c r="G223" i="1" l="1"/>
  <c r="J222" i="1"/>
  <c r="P222" i="1" s="1"/>
  <c r="I222" i="1"/>
  <c r="Q222" i="1" s="1"/>
  <c r="H222" i="1" l="1"/>
  <c r="I223" i="1"/>
  <c r="Q223" i="1" s="1"/>
  <c r="G224" i="1"/>
  <c r="J223" i="1"/>
  <c r="P223" i="1" s="1"/>
  <c r="H223" i="1"/>
  <c r="I224" i="1" l="1"/>
  <c r="Q224" i="1" s="1"/>
  <c r="G225" i="1"/>
  <c r="H224" i="1"/>
  <c r="J224" i="1"/>
  <c r="P224" i="1" s="1"/>
  <c r="I225" i="1" l="1"/>
  <c r="Q225" i="1" s="1"/>
  <c r="G226" i="1"/>
  <c r="J225" i="1"/>
  <c r="P225" i="1" s="1"/>
  <c r="H225" i="1"/>
  <c r="I226" i="1" l="1"/>
  <c r="Q226" i="1" s="1"/>
  <c r="G227" i="1"/>
  <c r="J226" i="1"/>
  <c r="P226" i="1" s="1"/>
  <c r="H226" i="1"/>
  <c r="I227" i="1" l="1"/>
  <c r="Q227" i="1" s="1"/>
  <c r="J227" i="1"/>
  <c r="P227" i="1" s="1"/>
  <c r="G228" i="1"/>
  <c r="G229" i="1" l="1"/>
  <c r="I228" i="1"/>
  <c r="Q228" i="1" s="1"/>
  <c r="H228" i="1"/>
  <c r="J228" i="1"/>
  <c r="P228" i="1" s="1"/>
  <c r="H227" i="1"/>
  <c r="I229" i="1" l="1"/>
  <c r="Q229" i="1" s="1"/>
  <c r="G230" i="1"/>
  <c r="H229" i="1"/>
  <c r="J229" i="1"/>
  <c r="P229" i="1" s="1"/>
  <c r="J230" i="1" l="1"/>
  <c r="P230" i="1" s="1"/>
  <c r="I230" i="1"/>
  <c r="Q230" i="1" s="1"/>
  <c r="G231" i="1"/>
  <c r="G232" i="1" l="1"/>
  <c r="I231" i="1"/>
  <c r="Q231" i="1" s="1"/>
  <c r="J231" i="1"/>
  <c r="P231" i="1" s="1"/>
  <c r="H231" i="1"/>
  <c r="H230" i="1"/>
  <c r="I232" i="1" l="1"/>
  <c r="Q232" i="1" s="1"/>
  <c r="G233" i="1"/>
  <c r="J232" i="1"/>
  <c r="P232" i="1" s="1"/>
  <c r="H232" i="1"/>
  <c r="I233" i="1" l="1"/>
  <c r="Q233" i="1" s="1"/>
  <c r="G234" i="1"/>
  <c r="J233" i="1"/>
  <c r="P233" i="1" s="1"/>
  <c r="H233" i="1"/>
  <c r="I234" i="1" l="1"/>
  <c r="Q234" i="1" s="1"/>
  <c r="G235" i="1"/>
  <c r="J234" i="1"/>
  <c r="P234" i="1" s="1"/>
  <c r="H234" i="1"/>
  <c r="I235" i="1" l="1"/>
  <c r="Q235" i="1" s="1"/>
  <c r="G236" i="1"/>
  <c r="J235" i="1"/>
  <c r="P235" i="1" s="1"/>
  <c r="J236" i="1" l="1"/>
  <c r="P236" i="1" s="1"/>
  <c r="B36" i="1" s="1"/>
  <c r="G237" i="1"/>
  <c r="I236" i="1"/>
  <c r="Q236" i="1" s="1"/>
  <c r="B37" i="1" s="1"/>
  <c r="H235" i="1"/>
  <c r="H236" i="1" l="1"/>
  <c r="J237" i="1"/>
  <c r="P237" i="1" s="1"/>
  <c r="G238" i="1"/>
  <c r="I237" i="1"/>
  <c r="Q237" i="1" s="1"/>
  <c r="G239" i="1" l="1"/>
  <c r="J238" i="1"/>
  <c r="P238" i="1" s="1"/>
  <c r="I238" i="1"/>
  <c r="Q238" i="1" s="1"/>
  <c r="H238" i="1"/>
  <c r="H237" i="1"/>
  <c r="J239" i="1" l="1"/>
  <c r="P239" i="1" s="1"/>
  <c r="G240" i="1"/>
  <c r="I239" i="1"/>
  <c r="Q239" i="1" s="1"/>
  <c r="I240" i="1" l="1"/>
  <c r="Q240" i="1" s="1"/>
  <c r="J240" i="1"/>
  <c r="P240" i="1" s="1"/>
  <c r="G241" i="1"/>
  <c r="H240" i="1"/>
  <c r="H239" i="1"/>
  <c r="G242" i="1" l="1"/>
  <c r="J241" i="1"/>
  <c r="P241" i="1" s="1"/>
  <c r="I241" i="1"/>
  <c r="Q241" i="1" s="1"/>
  <c r="H241" i="1"/>
  <c r="J242" i="1" l="1"/>
  <c r="P242" i="1" s="1"/>
  <c r="I242" i="1"/>
  <c r="Q242" i="1" s="1"/>
  <c r="G243" i="1"/>
  <c r="H242" i="1" l="1"/>
  <c r="I243" i="1"/>
  <c r="Q243" i="1" s="1"/>
  <c r="H243" i="1"/>
  <c r="J243" i="1"/>
  <c r="P243" i="1" s="1"/>
  <c r="G244" i="1"/>
  <c r="I244" i="1" l="1"/>
  <c r="Q244" i="1" s="1"/>
  <c r="H244" i="1"/>
  <c r="G245" i="1"/>
  <c r="J244" i="1"/>
  <c r="P244" i="1" s="1"/>
  <c r="J245" i="1" l="1"/>
  <c r="P245" i="1" s="1"/>
  <c r="I245" i="1"/>
  <c r="Q245" i="1" s="1"/>
  <c r="G246" i="1"/>
  <c r="G247" i="1" l="1"/>
  <c r="I246" i="1"/>
  <c r="Q246" i="1" s="1"/>
  <c r="H246" i="1"/>
  <c r="J246" i="1"/>
  <c r="P246" i="1" s="1"/>
  <c r="H245" i="1"/>
  <c r="J247" i="1" l="1"/>
  <c r="P247" i="1" s="1"/>
  <c r="I247" i="1"/>
  <c r="Q247" i="1" s="1"/>
  <c r="G248" i="1"/>
  <c r="H247" i="1"/>
  <c r="I248" i="1" l="1"/>
  <c r="Q248" i="1" s="1"/>
  <c r="G249" i="1"/>
  <c r="H248" i="1"/>
  <c r="J248" i="1"/>
  <c r="P248" i="1" s="1"/>
  <c r="G250" i="1" l="1"/>
  <c r="J249" i="1"/>
  <c r="P249" i="1" s="1"/>
  <c r="I249" i="1"/>
  <c r="Q249" i="1" s="1"/>
  <c r="H249" i="1"/>
  <c r="J250" i="1" l="1"/>
  <c r="P250" i="1" s="1"/>
  <c r="G251" i="1"/>
  <c r="I250" i="1"/>
  <c r="Q250" i="1" s="1"/>
  <c r="I251" i="1" l="1"/>
  <c r="Q251" i="1" s="1"/>
  <c r="H251" i="1"/>
  <c r="J251" i="1"/>
  <c r="P251" i="1" s="1"/>
  <c r="G252" i="1"/>
  <c r="H250" i="1"/>
  <c r="G253" i="1" l="1"/>
  <c r="J252" i="1"/>
  <c r="P252" i="1" s="1"/>
  <c r="I252" i="1"/>
  <c r="Q252" i="1" s="1"/>
  <c r="H252" i="1" l="1"/>
  <c r="J253" i="1"/>
  <c r="P253" i="1" s="1"/>
  <c r="I253" i="1"/>
  <c r="Q253" i="1" s="1"/>
  <c r="G254" i="1"/>
  <c r="G255" i="1" l="1"/>
  <c r="J254" i="1"/>
  <c r="P254" i="1" s="1"/>
  <c r="I254" i="1"/>
  <c r="Q254" i="1" s="1"/>
  <c r="H253" i="1"/>
  <c r="H254" i="1" l="1"/>
  <c r="I255" i="1"/>
  <c r="Q255" i="1" s="1"/>
  <c r="G256" i="1"/>
  <c r="H255" i="1"/>
  <c r="J255" i="1"/>
  <c r="P255" i="1" s="1"/>
  <c r="I256" i="1" l="1"/>
  <c r="Q256" i="1" s="1"/>
  <c r="J256" i="1"/>
  <c r="P256" i="1" s="1"/>
  <c r="H256" i="1"/>
  <c r="G257" i="1"/>
  <c r="G258" i="1" l="1"/>
  <c r="I257" i="1"/>
  <c r="Q257" i="1" s="1"/>
  <c r="J257" i="1"/>
  <c r="P257" i="1" s="1"/>
  <c r="H257" i="1"/>
  <c r="J258" i="1" l="1"/>
  <c r="P258" i="1" s="1"/>
  <c r="I258" i="1"/>
  <c r="Q258" i="1" s="1"/>
  <c r="H258" i="1"/>
  <c r="G259" i="1"/>
  <c r="I259" i="1" l="1"/>
  <c r="Q259" i="1" s="1"/>
  <c r="H259" i="1"/>
  <c r="G260" i="1"/>
  <c r="J259" i="1"/>
  <c r="P259" i="1" s="1"/>
  <c r="J260" i="1" l="1"/>
  <c r="P260" i="1" s="1"/>
  <c r="I260" i="1"/>
  <c r="Q260" i="1" s="1"/>
  <c r="G261" i="1"/>
  <c r="J261" i="1" l="1"/>
  <c r="P261" i="1" s="1"/>
  <c r="G262" i="1"/>
  <c r="I261" i="1"/>
  <c r="Q261" i="1" s="1"/>
  <c r="H260" i="1"/>
  <c r="J262" i="1" l="1"/>
  <c r="P262" i="1" s="1"/>
  <c r="I262" i="1"/>
  <c r="Q262" i="1" s="1"/>
  <c r="H261" i="1"/>
  <c r="H262" i="1" l="1"/>
</calcChain>
</file>

<file path=xl/sharedStrings.xml><?xml version="1.0" encoding="utf-8"?>
<sst xmlns="http://schemas.openxmlformats.org/spreadsheetml/2006/main" count="102" uniqueCount="78">
  <si>
    <t>Mass</t>
  </si>
  <si>
    <t>kg</t>
  </si>
  <si>
    <t>Diameter</t>
  </si>
  <si>
    <t>m</t>
  </si>
  <si>
    <t>Proj Area</t>
  </si>
  <si>
    <r>
      <t>m</t>
    </r>
    <r>
      <rPr>
        <vertAlign val="super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</si>
  <si>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abs</t>
    </r>
  </si>
  <si>
    <t>K</t>
  </si>
  <si>
    <r>
      <rPr>
        <i/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 (Body)"/>
      </rPr>
      <t>abs</t>
    </r>
  </si>
  <si>
    <t>Pa</t>
  </si>
  <si>
    <t>R</t>
  </si>
  <si>
    <t>J/mol K</t>
  </si>
  <si>
    <r>
      <rPr>
        <i/>
        <sz val="12"/>
        <color theme="1"/>
        <rFont val="Calibri"/>
        <family val="2"/>
        <scheme val="minor"/>
      </rPr>
      <t>M</t>
    </r>
    <r>
      <rPr>
        <vertAlign val="subscript"/>
        <sz val="12"/>
        <color theme="1"/>
        <rFont val="Calibri (Body)"/>
      </rPr>
      <t>air</t>
    </r>
  </si>
  <si>
    <t>kg/kmol</t>
  </si>
  <si>
    <t>r</t>
  </si>
  <si>
    <r>
      <t>kg/m</t>
    </r>
    <r>
      <rPr>
        <vertAlign val="superscript"/>
        <sz val="12"/>
        <color theme="1"/>
        <rFont val="Calibri (Body)"/>
      </rPr>
      <t>3</t>
    </r>
  </si>
  <si>
    <r>
      <rPr>
        <i/>
        <sz val="12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 (Body)"/>
      </rPr>
      <t>D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</si>
  <si>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1</t>
    </r>
  </si>
  <si>
    <t>N</t>
  </si>
  <si>
    <t>s</t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</si>
  <si>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</si>
  <si>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1-dur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</si>
  <si>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2-dur</t>
    </r>
  </si>
  <si>
    <t>g</t>
  </si>
  <si>
    <r>
      <t>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/s</t>
    </r>
  </si>
  <si>
    <t>m/s</t>
  </si>
  <si>
    <t>ft</t>
  </si>
  <si>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1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</si>
  <si>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1max</t>
    </r>
  </si>
  <si>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1max</t>
    </r>
  </si>
  <si>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</si>
  <si>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2max</t>
    </r>
  </si>
  <si>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2max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</si>
  <si>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t</t>
    </r>
  </si>
  <si>
    <r>
      <t>z</t>
    </r>
    <r>
      <rPr>
        <vertAlign val="subscript"/>
        <sz val="12"/>
        <color theme="1"/>
        <rFont val="Calibri (Body)"/>
      </rPr>
      <t>0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</si>
  <si>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0</t>
    </r>
  </si>
  <si>
    <r>
      <t>atanh(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0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1max</t>
    </r>
    <r>
      <rPr>
        <sz val="12"/>
        <color theme="1"/>
        <rFont val="Calibri"/>
        <family val="2"/>
        <scheme val="minor"/>
      </rPr>
      <t>)</t>
    </r>
  </si>
  <si>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Body)"/>
      </rPr>
      <t>1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</si>
  <si>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</t>
    </r>
  </si>
  <si>
    <r>
      <t>atanh(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2max</t>
    </r>
    <r>
      <rPr>
        <sz val="12"/>
        <color theme="1"/>
        <rFont val="Calibri"/>
        <family val="2"/>
        <scheme val="minor"/>
      </rPr>
      <t>)</t>
    </r>
  </si>
  <si>
    <r>
      <t>acoth(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2max</t>
    </r>
    <r>
      <rPr>
        <sz val="12"/>
        <color theme="1"/>
        <rFont val="Calibri"/>
        <family val="2"/>
        <scheme val="minor"/>
      </rPr>
      <t>)</t>
    </r>
  </si>
  <si>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</si>
  <si>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</si>
  <si>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t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</si>
  <si>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apogee</t>
    </r>
  </si>
  <si>
    <r>
      <t>s</t>
    </r>
    <r>
      <rPr>
        <vertAlign val="superscript"/>
        <sz val="12"/>
        <color theme="1"/>
        <rFont val="Calibri (Body)"/>
      </rPr>
      <t>–1</t>
    </r>
  </si>
  <si>
    <r>
      <t>atan(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0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i/>
        <vertAlign val="subscript"/>
        <sz val="12"/>
        <color theme="1"/>
        <rFont val="Calibri (Body)"/>
      </rPr>
      <t>t</t>
    </r>
    <r>
      <rPr>
        <sz val="12"/>
        <color theme="1"/>
        <rFont val="Calibri"/>
        <family val="2"/>
        <scheme val="minor"/>
      </rPr>
      <t>)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</si>
  <si>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1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</si>
  <si>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2</t>
    </r>
  </si>
  <si>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Body)"/>
      </rPr>
      <t>apogee</t>
    </r>
  </si>
  <si>
    <r>
      <rPr>
        <i/>
        <sz val="12"/>
        <color theme="1"/>
        <rFont val="Calibri"/>
        <family val="2"/>
        <scheme val="minor"/>
      </rPr>
      <t>t</t>
    </r>
    <r>
      <rPr>
        <i/>
        <vertAlign val="subscript"/>
        <sz val="12"/>
        <color theme="1"/>
        <rFont val="Calibri (Body)"/>
      </rPr>
      <t>f</t>
    </r>
  </si>
  <si>
    <r>
      <rPr>
        <i/>
        <sz val="12"/>
        <color theme="1"/>
        <rFont val="Calibri"/>
        <family val="2"/>
        <scheme val="minor"/>
      </rPr>
      <t>z</t>
    </r>
    <r>
      <rPr>
        <i/>
        <vertAlign val="subscript"/>
        <sz val="12"/>
        <color theme="1"/>
        <rFont val="Calibri (Body)"/>
      </rPr>
      <t>f</t>
    </r>
  </si>
  <si>
    <r>
      <rPr>
        <i/>
        <sz val="12"/>
        <color theme="1"/>
        <rFont val="Calibri"/>
        <family val="2"/>
        <scheme val="minor"/>
      </rPr>
      <t>v</t>
    </r>
    <r>
      <rPr>
        <i/>
        <vertAlign val="subscript"/>
        <sz val="12"/>
        <color theme="1"/>
        <rFont val="Calibri (Body)"/>
      </rPr>
      <t>f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</si>
  <si>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0</t>
    </r>
  </si>
  <si>
    <t>t (s)</t>
  </si>
  <si>
    <t>vt2/g</t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</si>
  <si>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 (Body)"/>
      </rPr>
      <t>inc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</si>
  <si>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1max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1</t>
    </r>
  </si>
  <si>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2max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b</t>
    </r>
    <r>
      <rPr>
        <vertAlign val="subscript"/>
        <sz val="12"/>
        <color theme="1"/>
        <rFont val="Calibri (Body)"/>
      </rPr>
      <t>2</t>
    </r>
  </si>
  <si>
    <r>
      <t>ln(sqrt(1+</t>
    </r>
    <r>
      <rPr>
        <i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 (Body)"/>
      </rPr>
      <t>0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v</t>
    </r>
    <r>
      <rPr>
        <i/>
        <vertAlign val="subscript"/>
        <sz val="12"/>
        <color theme="1"/>
        <rFont val="Calibri (Body)"/>
      </rPr>
      <t>t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))</t>
    </r>
  </si>
  <si>
    <r>
      <t>.5</t>
    </r>
    <r>
      <rPr>
        <i/>
        <sz val="12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 (Body)"/>
      </rPr>
      <t>D</t>
    </r>
    <r>
      <rPr>
        <i/>
        <sz val="12"/>
        <color theme="1"/>
        <rFont val="Calibri"/>
        <family val="2"/>
        <scheme val="minor"/>
      </rPr>
      <t>A</t>
    </r>
    <r>
      <rPr>
        <vertAlign val="subscript"/>
        <sz val="12"/>
        <color theme="1"/>
        <rFont val="Calibri (Body)"/>
      </rPr>
      <t>p</t>
    </r>
    <r>
      <rPr>
        <i/>
        <sz val="12"/>
        <color theme="1"/>
        <rFont val="Symbol"/>
        <charset val="2"/>
      </rPr>
      <t>r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m</t>
    </r>
  </si>
  <si>
    <r>
      <rPr>
        <i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(m/s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)</t>
    </r>
  </si>
  <si>
    <r>
      <rPr>
        <i/>
        <sz val="12"/>
        <color theme="1"/>
        <rFont val="Calibri"/>
        <family val="2"/>
        <scheme val="minor"/>
      </rPr>
      <t>v</t>
    </r>
    <r>
      <rPr>
        <sz val="12"/>
        <color theme="1"/>
        <rFont val="Calibri"/>
        <family val="2"/>
        <scheme val="minor"/>
      </rPr>
      <t xml:space="preserve"> (m/s)</t>
    </r>
  </si>
  <si>
    <r>
      <rPr>
        <i/>
        <sz val="12"/>
        <color theme="1"/>
        <rFont val="Calibri"/>
        <family val="2"/>
        <scheme val="minor"/>
      </rPr>
      <t>z</t>
    </r>
    <r>
      <rPr>
        <sz val="12"/>
        <color theme="1"/>
        <rFont val="Calibri"/>
        <family val="2"/>
        <scheme val="minor"/>
      </rPr>
      <t xml:space="preserve"> (m)</t>
    </r>
  </si>
  <si>
    <t>Time (s)</t>
  </si>
  <si>
    <t>Alt AGL (m)</t>
  </si>
  <si>
    <t>Vel (m/s)</t>
  </si>
  <si>
    <t xml:space="preserve">Alt AGL (feet) </t>
  </si>
  <si>
    <t>Vel (ft/s)</t>
  </si>
  <si>
    <t>alt err (m2)</t>
  </si>
  <si>
    <t>vel err (m2/s2)</t>
  </si>
  <si>
    <t>∑sq err alt</t>
  </si>
  <si>
    <t>∑sq err vel</t>
  </si>
  <si>
    <t>Data from</t>
  </si>
  <si>
    <t>G69_30JUN2017_G69-P_3.pf2</t>
  </si>
  <si>
    <t>Impulse</t>
  </si>
  <si>
    <t>Ns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</si>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</sst>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vertAlign val="superscript"/>
      <sz val="12"/>
      <color theme="1"/>
      <name val="Calibri (Body)"/>
    </font>
    <font>
      <i/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sz val="12"/>
      <color rgb="FF0070C0"/>
      <name val="Calibri"/>
      <family val="2"/>
      <scheme val="minor"/>
    </font>
    <font>
      <i/>
      <sz val="12"/>
      <color theme="1"/>
      <name val="Symbol"/>
      <charset val="2"/>
    </font>
    <font>
      <i/>
      <vertAlign val="subscript"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Rocket Performance 2 Step</a:t>
            </a:r>
            <a:r>
              <a:rPr lang="en-US" baseline="0"/>
              <a:t> Thrust </a:t>
            </a:r>
            <a:r>
              <a:rPr lang="en-US"/>
              <a:t>Analytical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Sheet1!$H$1</c:f>
              <c:strCache>
                <c:ptCount val="1"/>
                <c:pt idx="0">
                  <c:v>a (m/s2)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Sheet1!$G$2:$G$262</c:f>
              <c:numCache>
                <c:formatCode>General</c:formatCode>
                <c:ptCount val="2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</c:numCache>
            </c:numRef>
          </c:xVal>
          <c:yVal>
            <c:numRef>
              <c:f>Sheet1!$H$2:$H$262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122.61212722961285</c:v>
                </c:pt>
                <c:pt idx="8">
                  <c:v>122.52129484596517</c:v>
                </c:pt>
                <c:pt idx="9">
                  <c:v>122.32551259872056</c:v>
                </c:pt>
                <c:pt idx="10">
                  <c:v>122.02545108780691</c:v>
                </c:pt>
                <c:pt idx="11">
                  <c:v>67.699976642970412</c:v>
                </c:pt>
                <c:pt idx="12">
                  <c:v>67.431477774744778</c:v>
                </c:pt>
                <c:pt idx="13">
                  <c:v>67.132329355791242</c:v>
                </c:pt>
                <c:pt idx="14">
                  <c:v>66.803089198885004</c:v>
                </c:pt>
                <c:pt idx="15">
                  <c:v>66.444366883806666</c:v>
                </c:pt>
                <c:pt idx="16">
                  <c:v>66.05682139392917</c:v>
                </c:pt>
                <c:pt idx="17">
                  <c:v>65.641158588911637</c:v>
                </c:pt>
                <c:pt idx="18">
                  <c:v>65.198128529817922</c:v>
                </c:pt>
                <c:pt idx="19">
                  <c:v>64.728522673657679</c:v>
                </c:pt>
                <c:pt idx="20">
                  <c:v>64.233170954867319</c:v>
                </c:pt>
                <c:pt idx="21">
                  <c:v>63.712938771605764</c:v>
                </c:pt>
                <c:pt idx="22">
                  <c:v>63.168723894935951</c:v>
                </c:pt>
                <c:pt idx="23">
                  <c:v>62.601453319001905</c:v>
                </c:pt>
                <c:pt idx="24">
                  <c:v>62.012080070195658</c:v>
                </c:pt>
                <c:pt idx="25">
                  <c:v>61.401579993046582</c:v>
                </c:pt>
                <c:pt idx="26">
                  <c:v>60.770948530164731</c:v>
                </c:pt>
                <c:pt idx="27">
                  <c:v>60.121197513039327</c:v>
                </c:pt>
                <c:pt idx="28">
                  <c:v>59.453351979843951</c:v>
                </c:pt>
                <c:pt idx="29">
                  <c:v>58.768447035643263</c:v>
                </c:pt>
                <c:pt idx="30">
                  <c:v>58.067524769543525</c:v>
                </c:pt>
                <c:pt idx="31">
                  <c:v>57.351631242394618</c:v>
                </c:pt>
                <c:pt idx="32">
                  <c:v>56.621813557647371</c:v>
                </c:pt>
                <c:pt idx="33">
                  <c:v>55.879117026909711</c:v>
                </c:pt>
                <c:pt idx="34">
                  <c:v>55.124582440642442</c:v>
                </c:pt>
                <c:pt idx="35">
                  <c:v>54.35924345330276</c:v>
                </c:pt>
                <c:pt idx="36">
                  <c:v>53.584124091093287</c:v>
                </c:pt>
                <c:pt idx="37">
                  <c:v>52.800236389319643</c:v>
                </c:pt>
                <c:pt idx="38">
                  <c:v>52.008578165209805</c:v>
                </c:pt>
                <c:pt idx="39">
                  <c:v>51.210130930916534</c:v>
                </c:pt>
                <c:pt idx="40">
                  <c:v>50.405857950317611</c:v>
                </c:pt>
                <c:pt idx="41">
                  <c:v>49.596702442157643</c:v>
                </c:pt>
                <c:pt idx="42">
                  <c:v>48.783585931047277</c:v>
                </c:pt>
                <c:pt idx="43">
                  <c:v>47.967406746856739</c:v>
                </c:pt>
                <c:pt idx="44">
                  <c:v>47.149038672117896</c:v>
                </c:pt>
                <c:pt idx="45">
                  <c:v>46.329329736185613</c:v>
                </c:pt>
                <c:pt idx="46">
                  <c:v>45.509101154110098</c:v>
                </c:pt>
                <c:pt idx="47">
                  <c:v>44.68914640743936</c:v>
                </c:pt>
                <c:pt idx="48">
                  <c:v>43.870230463505727</c:v>
                </c:pt>
                <c:pt idx="49">
                  <c:v>43.053089129156575</c:v>
                </c:pt>
                <c:pt idx="50">
                  <c:v>42.238428534362349</c:v>
                </c:pt>
                <c:pt idx="51">
                  <c:v>41.426924740678949</c:v>
                </c:pt>
                <c:pt idx="52">
                  <c:v>40.619223469152104</c:v>
                </c:pt>
                <c:pt idx="53">
                  <c:v>39.815939941927553</c:v>
                </c:pt>
                <c:pt idx="54">
                  <c:v>39.017658831570628</c:v>
                </c:pt>
                <c:pt idx="55">
                  <c:v>38.224934311899403</c:v>
                </c:pt>
                <c:pt idx="56">
                  <c:v>37.43829020399243</c:v>
                </c:pt>
                <c:pt idx="57">
                  <c:v>36.658220210944478</c:v>
                </c:pt>
                <c:pt idx="58">
                  <c:v>-41.302906649313471</c:v>
                </c:pt>
                <c:pt idx="59">
                  <c:v>-40.450178058421486</c:v>
                </c:pt>
                <c:pt idx="60">
                  <c:v>-39.626281168032605</c:v>
                </c:pt>
                <c:pt idx="61">
                  <c:v>-38.829942400396526</c:v>
                </c:pt>
                <c:pt idx="62">
                  <c:v>-38.059957907062376</c:v>
                </c:pt>
                <c:pt idx="63">
                  <c:v>-37.315189039060357</c:v>
                </c:pt>
                <c:pt idx="64">
                  <c:v>-36.594558156750679</c:v>
                </c:pt>
                <c:pt idx="65">
                  <c:v>-35.897044750540694</c:v>
                </c:pt>
                <c:pt idx="66">
                  <c:v>-35.221681846388776</c:v>
                </c:pt>
                <c:pt idx="67">
                  <c:v>-34.567552672450816</c:v>
                </c:pt>
                <c:pt idx="68">
                  <c:v>-33.933787565409659</c:v>
                </c:pt>
                <c:pt idx="69">
                  <c:v>-33.319561096992587</c:v>
                </c:pt>
                <c:pt idx="70">
                  <c:v>-32.724089402946994</c:v>
                </c:pt>
                <c:pt idx="71">
                  <c:v>-32.14662769833518</c:v>
                </c:pt>
                <c:pt idx="72">
                  <c:v>-31.586467964441667</c:v>
                </c:pt>
                <c:pt idx="73">
                  <c:v>-31.042936793880212</c:v>
                </c:pt>
                <c:pt idx="74">
                  <c:v>-30.515393381654988</c:v>
                </c:pt>
                <c:pt idx="75">
                  <c:v>-30.0032276509871</c:v>
                </c:pt>
                <c:pt idx="76">
                  <c:v>-29.505858503673124</c:v>
                </c:pt>
                <c:pt idx="77">
                  <c:v>-29.022732185608252</c:v>
                </c:pt>
                <c:pt idx="78">
                  <c:v>-28.553320758892315</c:v>
                </c:pt>
                <c:pt idx="79">
                  <c:v>-28.097120672649307</c:v>
                </c:pt>
                <c:pt idx="80">
                  <c:v>-27.653651425339007</c:v>
                </c:pt>
                <c:pt idx="81">
                  <c:v>-27.222454311928168</c:v>
                </c:pt>
                <c:pt idx="82">
                  <c:v>-26.803091249824721</c:v>
                </c:pt>
                <c:pt idx="83">
                  <c:v>-26.39514367796696</c:v>
                </c:pt>
                <c:pt idx="84">
                  <c:v>-25.998211523904661</c:v>
                </c:pt>
                <c:pt idx="85">
                  <c:v>-25.611912234115916</c:v>
                </c:pt>
                <c:pt idx="86">
                  <c:v>-25.235879863174038</c:v>
                </c:pt>
                <c:pt idx="87">
                  <c:v>-24.869764217718316</c:v>
                </c:pt>
                <c:pt idx="88">
                  <c:v>-24.513230051493</c:v>
                </c:pt>
                <c:pt idx="89">
                  <c:v>-24.165956308002389</c:v>
                </c:pt>
                <c:pt idx="90">
                  <c:v>-23.827635407590808</c:v>
                </c:pt>
                <c:pt idx="91">
                  <c:v>-23.497972575994396</c:v>
                </c:pt>
                <c:pt idx="92">
                  <c:v>-23.176685211631032</c:v>
                </c:pt>
                <c:pt idx="93">
                  <c:v>-22.863502289095599</c:v>
                </c:pt>
                <c:pt idx="94">
                  <c:v>-22.558163796512588</c:v>
                </c:pt>
                <c:pt idx="95">
                  <c:v>-22.260420204568</c:v>
                </c:pt>
                <c:pt idx="96">
                  <c:v>-21.970031965199144</c:v>
                </c:pt>
                <c:pt idx="97">
                  <c:v>-21.686769038064298</c:v>
                </c:pt>
                <c:pt idx="98">
                  <c:v>-21.410410443047631</c:v>
                </c:pt>
                <c:pt idx="99">
                  <c:v>-21.140743837176664</c:v>
                </c:pt>
                <c:pt idx="100">
                  <c:v>-20.877565114442543</c:v>
                </c:pt>
                <c:pt idx="101">
                  <c:v>-20.620678027117791</c:v>
                </c:pt>
                <c:pt idx="102">
                  <c:v>-20.369893827262228</c:v>
                </c:pt>
                <c:pt idx="103">
                  <c:v>-20.125030927197141</c:v>
                </c:pt>
                <c:pt idx="104">
                  <c:v>-19.885914577809704</c:v>
                </c:pt>
                <c:pt idx="105">
                  <c:v>-19.652376563626301</c:v>
                </c:pt>
                <c:pt idx="106">
                  <c:v>-19.42425491366361</c:v>
                </c:pt>
                <c:pt idx="107">
                  <c:v>-19.201393627132067</c:v>
                </c:pt>
                <c:pt idx="108">
                  <c:v>-18.983642413126653</c:v>
                </c:pt>
                <c:pt idx="109">
                  <c:v>-18.770856443496434</c:v>
                </c:pt>
                <c:pt idx="110">
                  <c:v>-18.562896118136525</c:v>
                </c:pt>
                <c:pt idx="111">
                  <c:v>-18.359626841994398</c:v>
                </c:pt>
                <c:pt idx="112">
                  <c:v>-18.160918813127907</c:v>
                </c:pt>
                <c:pt idx="113">
                  <c:v>-17.966646821193965</c:v>
                </c:pt>
                <c:pt idx="114">
                  <c:v>-17.776690055786048</c:v>
                </c:pt>
                <c:pt idx="115">
                  <c:v>-17.590931924074855</c:v>
                </c:pt>
                <c:pt idx="116">
                  <c:v>-17.409259877240174</c:v>
                </c:pt>
                <c:pt idx="117">
                  <c:v>-17.231565245213819</c:v>
                </c:pt>
                <c:pt idx="118">
                  <c:v>-17.057743079282357</c:v>
                </c:pt>
                <c:pt idx="119">
                  <c:v>-16.887692002126073</c:v>
                </c:pt>
                <c:pt idx="120">
                  <c:v>-16.72131406489612</c:v>
                </c:pt>
                <c:pt idx="121">
                  <c:v>-16.558514610955463</c:v>
                </c:pt>
                <c:pt idx="122">
                  <c:v>-16.399202145931568</c:v>
                </c:pt>
                <c:pt idx="123">
                  <c:v>-16.24328821374975</c:v>
                </c:pt>
                <c:pt idx="124">
                  <c:v>-16.090687278335221</c:v>
                </c:pt>
                <c:pt idx="125">
                  <c:v>-15.941316610690393</c:v>
                </c:pt>
                <c:pt idx="126">
                  <c:v>-15.795096181070734</c:v>
                </c:pt>
                <c:pt idx="127">
                  <c:v>-15.651948555998583</c:v>
                </c:pt>
                <c:pt idx="128">
                  <c:v>-15.511798799869174</c:v>
                </c:pt>
                <c:pt idx="129">
                  <c:v>-15.374574380917073</c:v>
                </c:pt>
                <c:pt idx="130">
                  <c:v>-15.240205081324335</c:v>
                </c:pt>
                <c:pt idx="131">
                  <c:v>-15.108622911264067</c:v>
                </c:pt>
                <c:pt idx="132">
                  <c:v>-14.979762026684417</c:v>
                </c:pt>
                <c:pt idx="133">
                  <c:v>-14.853558650648955</c:v>
                </c:pt>
                <c:pt idx="134">
                  <c:v>-14.729950998059564</c:v>
                </c:pt>
                <c:pt idx="135">
                  <c:v>-14.608879203597391</c:v>
                </c:pt>
                <c:pt idx="136">
                  <c:v>-14.490285252726425</c:v>
                </c:pt>
                <c:pt idx="137">
                  <c:v>-14.374112915612715</c:v>
                </c:pt>
                <c:pt idx="138">
                  <c:v>-14.260307683820097</c:v>
                </c:pt>
                <c:pt idx="139">
                  <c:v>-14.148816709650729</c:v>
                </c:pt>
                <c:pt idx="140">
                  <c:v>-14.039588748005837</c:v>
                </c:pt>
                <c:pt idx="141">
                  <c:v>-13.932574100648548</c:v>
                </c:pt>
                <c:pt idx="142">
                  <c:v>-13.827724562756968</c:v>
                </c:pt>
                <c:pt idx="143">
                  <c:v>-13.724993371661496</c:v>
                </c:pt>
                <c:pt idx="144">
                  <c:v>-13.624335157665847</c:v>
                </c:pt>
                <c:pt idx="145">
                  <c:v>-13.525705896856531</c:v>
                </c:pt>
                <c:pt idx="146">
                  <c:v>-13.4290628658103</c:v>
                </c:pt>
                <c:pt idx="147">
                  <c:v>-13.334364598113845</c:v>
                </c:pt>
                <c:pt idx="148">
                  <c:v>-13.241570842614291</c:v>
                </c:pt>
                <c:pt idx="149">
                  <c:v>-13.15064252332318</c:v>
                </c:pt>
                <c:pt idx="150">
                  <c:v>-13.061541700900518</c:v>
                </c:pt>
                <c:pt idx="151">
                  <c:v>-12.974231535649157</c:v>
                </c:pt>
                <c:pt idx="152">
                  <c:v>-12.888676251953209</c:v>
                </c:pt>
                <c:pt idx="153">
                  <c:v>-12.804841104097507</c:v>
                </c:pt>
                <c:pt idx="154">
                  <c:v>-12.722692343408228</c:v>
                </c:pt>
                <c:pt idx="155">
                  <c:v>-12.642197186657667</c:v>
                </c:pt>
                <c:pt idx="156">
                  <c:v>-12.563323785679044</c:v>
                </c:pt>
                <c:pt idx="157">
                  <c:v>-12.486041198139718</c:v>
                </c:pt>
                <c:pt idx="158">
                  <c:v>-12.410319359423763</c:v>
                </c:pt>
                <c:pt idx="159">
                  <c:v>-12.336129055577199</c:v>
                </c:pt>
                <c:pt idx="160">
                  <c:v>-12.26344189727134</c:v>
                </c:pt>
                <c:pt idx="161">
                  <c:v>-12.192230294741949</c:v>
                </c:pt>
                <c:pt idx="162">
                  <c:v>-12.122467433663767</c:v>
                </c:pt>
                <c:pt idx="163">
                  <c:v>-12.054127251921992</c:v>
                </c:pt>
                <c:pt idx="164">
                  <c:v>-11.987184417244013</c:v>
                </c:pt>
                <c:pt idx="165">
                  <c:v>-11.921614305656439</c:v>
                </c:pt>
                <c:pt idx="166">
                  <c:v>-11.857392980734087</c:v>
                </c:pt>
                <c:pt idx="167">
                  <c:v>-11.794497173609166</c:v>
                </c:pt>
                <c:pt idx="168">
                  <c:v>-11.732904263710255</c:v>
                </c:pt>
                <c:pt idx="169">
                  <c:v>-11.672592260202199</c:v>
                </c:pt>
                <c:pt idx="170">
                  <c:v>-11.61353978409924</c:v>
                </c:pt>
                <c:pt idx="171">
                  <c:v>-11.555726051025063</c:v>
                </c:pt>
                <c:pt idx="172">
                  <c:v>-11.499130854594528</c:v>
                </c:pt>
                <c:pt idx="173">
                  <c:v>-11.44373455039308</c:v>
                </c:pt>
                <c:pt idx="174">
                  <c:v>-11.389518040530866</c:v>
                </c:pt>
                <c:pt idx="175">
                  <c:v>-11.336462758749594</c:v>
                </c:pt>
                <c:pt idx="176">
                  <c:v>-11.284550656061189</c:v>
                </c:pt>
                <c:pt idx="177">
                  <c:v>-11.233764186898227</c:v>
                </c:pt>
                <c:pt idx="178">
                  <c:v>-11.18408629575697</c:v>
                </c:pt>
                <c:pt idx="179">
                  <c:v>-11.135500404314694</c:v>
                </c:pt>
                <c:pt idx="180">
                  <c:v>-11.087990399003861</c:v>
                </c:pt>
                <c:pt idx="181">
                  <c:v>-11.041540619026325</c:v>
                </c:pt>
                <c:pt idx="182">
                  <c:v>-10.996135844791628</c:v>
                </c:pt>
                <c:pt idx="183">
                  <c:v>-10.951761286764039</c:v>
                </c:pt>
                <c:pt idx="184">
                  <c:v>-10.908402574703727</c:v>
                </c:pt>
                <c:pt idx="185">
                  <c:v>-10.866045747288002</c:v>
                </c:pt>
                <c:pt idx="186">
                  <c:v>-10.824677242099284</c:v>
                </c:pt>
                <c:pt idx="187">
                  <c:v>-10.784283885966937</c:v>
                </c:pt>
                <c:pt idx="188">
                  <c:v>-10.744852885650673</c:v>
                </c:pt>
                <c:pt idx="189">
                  <c:v>-10.706371818853826</c:v>
                </c:pt>
                <c:pt idx="190">
                  <c:v>-10.668828625555216</c:v>
                </c:pt>
                <c:pt idx="191">
                  <c:v>-10.632211599648835</c:v>
                </c:pt>
                <c:pt idx="192">
                  <c:v>-10.596509380881086</c:v>
                </c:pt>
                <c:pt idx="193">
                  <c:v>-10.561710947075673</c:v>
                </c:pt>
                <c:pt idx="194">
                  <c:v>-10.52780560663672</c:v>
                </c:pt>
                <c:pt idx="195">
                  <c:v>-10.494782991321101</c:v>
                </c:pt>
                <c:pt idx="196">
                  <c:v>-10.46263304927127</c:v>
                </c:pt>
                <c:pt idx="197">
                  <c:v>-10.431346038300386</c:v>
                </c:pt>
                <c:pt idx="198">
                  <c:v>-10.400912519421738</c:v>
                </c:pt>
                <c:pt idx="199">
                  <c:v>-10.371323350614938</c:v>
                </c:pt>
                <c:pt idx="200">
                  <c:v>-10.342569680821583</c:v>
                </c:pt>
                <c:pt idx="201">
                  <c:v>-10.31464294416346</c:v>
                </c:pt>
                <c:pt idx="202">
                  <c:v>-10.287534854376625</c:v>
                </c:pt>
                <c:pt idx="203">
                  <c:v>-10.26123739945505</c:v>
                </c:pt>
                <c:pt idx="204">
                  <c:v>-10.235742836497673</c:v>
                </c:pt>
                <c:pt idx="205">
                  <c:v>-10.21104368675311</c:v>
                </c:pt>
                <c:pt idx="206">
                  <c:v>-10.187132730856435</c:v>
                </c:pt>
                <c:pt idx="207">
                  <c:v>-10.164003004252725</c:v>
                </c:pt>
                <c:pt idx="208">
                  <c:v>-10.141647792802267</c:v>
                </c:pt>
                <c:pt idx="209">
                  <c:v>-10.12006062856265</c:v>
                </c:pt>
                <c:pt idx="210">
                  <c:v>-10.099235285743008</c:v>
                </c:pt>
                <c:pt idx="211">
                  <c:v>-10.079165776826104</c:v>
                </c:pt>
                <c:pt idx="212">
                  <c:v>-10.059846348853984</c:v>
                </c:pt>
                <c:pt idx="213">
                  <c:v>-10.041271479873187</c:v>
                </c:pt>
                <c:pt idx="214">
                  <c:v>-10.023435875535721</c:v>
                </c:pt>
                <c:pt idx="215">
                  <c:v>-10.006334465852154</c:v>
                </c:pt>
                <c:pt idx="216">
                  <c:v>-9.9899624020933295</c:v>
                </c:pt>
                <c:pt idx="217">
                  <c:v>-9.9743150538374685</c:v>
                </c:pt>
                <c:pt idx="218">
                  <c:v>-9.959388006159525</c:v>
                </c:pt>
                <c:pt idx="219">
                  <c:v>-9.945177056959805</c:v>
                </c:pt>
                <c:pt idx="220">
                  <c:v>-9.9316782144290912</c:v>
                </c:pt>
                <c:pt idx="221">
                  <c:v>-9.9188876946476086</c:v>
                </c:pt>
                <c:pt idx="222">
                  <c:v>-9.9068019193153383</c:v>
                </c:pt>
                <c:pt idx="223">
                  <c:v>-9.8954175136113172</c:v>
                </c:pt>
                <c:pt idx="224">
                  <c:v>-9.8847313041797342</c:v>
                </c:pt>
                <c:pt idx="225">
                  <c:v>-9.8747403172407022</c:v>
                </c:pt>
                <c:pt idx="226">
                  <c:v>-9.8654417768238396</c:v>
                </c:pt>
                <c:pt idx="227">
                  <c:v>-9.8568331031227725</c:v>
                </c:pt>
                <c:pt idx="228">
                  <c:v>-9.8489119109689405</c:v>
                </c:pt>
                <c:pt idx="229">
                  <c:v>-9.8416760084231036</c:v>
                </c:pt>
                <c:pt idx="230">
                  <c:v>-9.8351233954831603</c:v>
                </c:pt>
                <c:pt idx="231">
                  <c:v>-9.8292522629069214</c:v>
                </c:pt>
                <c:pt idx="232">
                  <c:v>-9.8240609911487038</c:v>
                </c:pt>
                <c:pt idx="233">
                  <c:v>-9.8195481494085968</c:v>
                </c:pt>
                <c:pt idx="234">
                  <c:v>-9.815712494793523</c:v>
                </c:pt>
                <c:pt idx="235">
                  <c:v>-9.8125529715891755</c:v>
                </c:pt>
                <c:pt idx="236">
                  <c:v>-9.810068710642156</c:v>
                </c:pt>
                <c:pt idx="237">
                  <c:v>-9.808259028851646</c:v>
                </c:pt>
                <c:pt idx="238">
                  <c:v>-9.8071234287701436</c:v>
                </c:pt>
                <c:pt idx="239">
                  <c:v>-9.8066615983128234</c:v>
                </c:pt>
                <c:pt idx="240">
                  <c:v>-9.8064265962107129</c:v>
                </c:pt>
                <c:pt idx="241">
                  <c:v>-9.8055412434097438</c:v>
                </c:pt>
                <c:pt idx="242">
                  <c:v>-9.8039825865274022</c:v>
                </c:pt>
                <c:pt idx="243">
                  <c:v>-9.8017510536791299</c:v>
                </c:pt>
                <c:pt idx="244">
                  <c:v>-9.7988472576211407</c:v>
                </c:pt>
                <c:pt idx="245">
                  <c:v>-9.7952719953929712</c:v>
                </c:pt>
                <c:pt idx="246">
                  <c:v>-9.7910262478527716</c:v>
                </c:pt>
                <c:pt idx="247">
                  <c:v>-9.7861111791058342</c:v>
                </c:pt>
                <c:pt idx="248">
                  <c:v>-9.7805281358268648</c:v>
                </c:pt>
                <c:pt idx="249">
                  <c:v>-9.7742786464767537</c:v>
                </c:pt>
                <c:pt idx="250">
                  <c:v>-9.7673644204145642</c:v>
                </c:pt>
                <c:pt idx="251">
                  <c:v>-9.7597873469056413</c:v>
                </c:pt>
                <c:pt idx="252">
                  <c:v>-9.7515494940268539</c:v>
                </c:pt>
                <c:pt idx="253">
                  <c:v>-9.7426531074700087</c:v>
                </c:pt>
                <c:pt idx="254">
                  <c:v>-9.7331006092446639</c:v>
                </c:pt>
                <c:pt idx="255">
                  <c:v>-9.7228945962815985</c:v>
                </c:pt>
                <c:pt idx="256">
                  <c:v>-9.7120378389383255</c:v>
                </c:pt>
                <c:pt idx="257">
                  <c:v>-9.7005332794081198</c:v>
                </c:pt>
                <c:pt idx="258">
                  <c:v>-9.6883840300341184</c:v>
                </c:pt>
                <c:pt idx="259">
                  <c:v>-9.6755933715301321</c:v>
                </c:pt>
                <c:pt idx="260">
                  <c:v>-9.662164751109934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04-EB4E-8AA6-CF25BB18EFF0}"/>
            </c:ext>
          </c:extLst>
        </c:ser>
        <c:ser>
          <c:idx val="0"/>
          <c:order val="1"/>
          <c:tx>
            <c:strRef>
              <c:f>Sheet1!$I$1</c:f>
              <c:strCache>
                <c:ptCount val="1"/>
                <c:pt idx="0">
                  <c:v>v (m/s)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Sheet1!$G$2:$G$262</c:f>
              <c:numCache>
                <c:formatCode>General</c:formatCode>
                <c:ptCount val="2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</c:numCache>
            </c:numRef>
          </c:xVal>
          <c:yVal>
            <c:numRef>
              <c:f>Sheet1!$I$2:$I$262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2.225310880531814</c:v>
                </c:pt>
                <c:pt idx="8">
                  <c:v>8.3540846482939237</c:v>
                </c:pt>
                <c:pt idx="9">
                  <c:v>14.475691001156182</c:v>
                </c:pt>
                <c:pt idx="10">
                  <c:v>20.584897723570368</c:v>
                </c:pt>
                <c:pt idx="11">
                  <c:v>26.676471181137394</c:v>
                </c:pt>
                <c:pt idx="12">
                  <c:v>30.054886339758024</c:v>
                </c:pt>
                <c:pt idx="13">
                  <c:v>33.419108102780783</c:v>
                </c:pt>
                <c:pt idx="14">
                  <c:v>36.767617717599954</c:v>
                </c:pt>
                <c:pt idx="15">
                  <c:v>40.098925625909125</c:v>
                </c:pt>
                <c:pt idx="16">
                  <c:v>43.411573993681841</c:v>
                </c:pt>
                <c:pt idx="17">
                  <c:v>46.70413911881807</c:v>
                </c:pt>
                <c:pt idx="18">
                  <c:v>49.975233708666501</c:v>
                </c:pt>
                <c:pt idx="19">
                  <c:v>53.223509020466118</c:v>
                </c:pt>
                <c:pt idx="20">
                  <c:v>56.447656858614607</c:v>
                </c:pt>
                <c:pt idx="21">
                  <c:v>59.646411423556138</c:v>
                </c:pt>
                <c:pt idx="22">
                  <c:v>62.818551007980616</c:v>
                </c:pt>
                <c:pt idx="23">
                  <c:v>65.962899536931445</c:v>
                </c:pt>
                <c:pt idx="24">
                  <c:v>69.078327949322471</c:v>
                </c:pt>
                <c:pt idx="25">
                  <c:v>72.163755419258194</c:v>
                </c:pt>
                <c:pt idx="26">
                  <c:v>75.218150416428486</c:v>
                </c:pt>
                <c:pt idx="27">
                  <c:v>78.240531605703055</c:v>
                </c:pt>
                <c:pt idx="28">
                  <c:v>81.229968586875614</c:v>
                </c:pt>
                <c:pt idx="29">
                  <c:v>84.185582476295366</c:v>
                </c:pt>
                <c:pt idx="30">
                  <c:v>87.106546332873961</c:v>
                </c:pt>
                <c:pt idx="31">
                  <c:v>89.992085431659291</c:v>
                </c:pt>
                <c:pt idx="32">
                  <c:v>92.841477388822568</c:v>
                </c:pt>
                <c:pt idx="33">
                  <c:v>95.654052142510182</c:v>
                </c:pt>
                <c:pt idx="34">
                  <c:v>98.429191794560609</c:v>
                </c:pt>
                <c:pt idx="35">
                  <c:v>101.16633031858085</c:v>
                </c:pt>
                <c:pt idx="36">
                  <c:v>103.86495314031365</c:v>
                </c:pt>
                <c:pt idx="37">
                  <c:v>106.52459659660565</c:v>
                </c:pt>
                <c:pt idx="38">
                  <c:v>109.14484727960789</c:v>
                </c:pt>
                <c:pt idx="39">
                  <c:v>111.72534127310453</c:v>
                </c:pt>
                <c:pt idx="40">
                  <c:v>114.26576328807376</c:v>
                </c:pt>
                <c:pt idx="41">
                  <c:v>116.76584570473905</c:v>
                </c:pt>
                <c:pt idx="42">
                  <c:v>119.22536752846943</c:v>
                </c:pt>
                <c:pt idx="43">
                  <c:v>121.64415326693955</c:v>
                </c:pt>
                <c:pt idx="44">
                  <c:v>124.02207173596285</c:v>
                </c:pt>
                <c:pt idx="45">
                  <c:v>126.35903480137097</c:v>
                </c:pt>
                <c:pt idx="46">
                  <c:v>128.65499606422901</c:v>
                </c:pt>
                <c:pt idx="47">
                  <c:v>130.9099494965555</c:v>
                </c:pt>
                <c:pt idx="48">
                  <c:v>133.12392803456072</c:v>
                </c:pt>
                <c:pt idx="49">
                  <c:v>135.29700213622792</c:v>
                </c:pt>
                <c:pt idx="50">
                  <c:v>137.4292783098482</c:v>
                </c:pt>
                <c:pt idx="51">
                  <c:v>139.52089761987932</c:v>
                </c:pt>
                <c:pt idx="52">
                  <c:v>141.57203417623631</c:v>
                </c:pt>
                <c:pt idx="53">
                  <c:v>143.58289361284491</c:v>
                </c:pt>
                <c:pt idx="54">
                  <c:v>145.55371156099355</c:v>
                </c:pt>
                <c:pt idx="55">
                  <c:v>147.48475212271521</c:v>
                </c:pt>
                <c:pt idx="56">
                  <c:v>149.37630634911724</c:v>
                </c:pt>
                <c:pt idx="57">
                  <c:v>151.22869072825654</c:v>
                </c:pt>
                <c:pt idx="58">
                  <c:v>149.94304879221093</c:v>
                </c:pt>
                <c:pt idx="59">
                  <c:v>147.89934455640073</c:v>
                </c:pt>
                <c:pt idx="60">
                  <c:v>145.89755049946172</c:v>
                </c:pt>
                <c:pt idx="61">
                  <c:v>143.93625717626554</c:v>
                </c:pt>
                <c:pt idx="62">
                  <c:v>142.0141170577165</c:v>
                </c:pt>
                <c:pt idx="63">
                  <c:v>140.12984115901071</c:v>
                </c:pt>
                <c:pt idx="64">
                  <c:v>138.28219588576903</c:v>
                </c:pt>
                <c:pt idx="65">
                  <c:v>136.47000008179202</c:v>
                </c:pt>
                <c:pt idx="66">
                  <c:v>134.69212226355498</c:v>
                </c:pt>
                <c:pt idx="67">
                  <c:v>132.94747802780648</c:v>
                </c:pt>
                <c:pt idx="68">
                  <c:v>131.23502761975661</c:v>
                </c:pt>
                <c:pt idx="69">
                  <c:v>129.55377365036725</c:v>
                </c:pt>
                <c:pt idx="70">
                  <c:v>127.90275895218387</c:v>
                </c:pt>
                <c:pt idx="71">
                  <c:v>126.28106456399722</c:v>
                </c:pt>
                <c:pt idx="72">
                  <c:v>124.68780783539061</c:v>
                </c:pt>
                <c:pt idx="73">
                  <c:v>123.1221406429344</c:v>
                </c:pt>
                <c:pt idx="74">
                  <c:v>121.58324771042669</c:v>
                </c:pt>
                <c:pt idx="75">
                  <c:v>120.07034502616787</c:v>
                </c:pt>
                <c:pt idx="76">
                  <c:v>118.58267835078954</c:v>
                </c:pt>
                <c:pt idx="77">
                  <c:v>117.1195218096489</c:v>
                </c:pt>
                <c:pt idx="78">
                  <c:v>115.68017656424854</c:v>
                </c:pt>
                <c:pt idx="79">
                  <c:v>114.26396955755138</c:v>
                </c:pt>
                <c:pt idx="80">
                  <c:v>112.87025232843871</c:v>
                </c:pt>
                <c:pt idx="81">
                  <c:v>111.49839989090458</c:v>
                </c:pt>
                <c:pt idx="82">
                  <c:v>110.14780967389822</c:v>
                </c:pt>
                <c:pt idx="83">
                  <c:v>108.81790051801863</c:v>
                </c:pt>
                <c:pt idx="84">
                  <c:v>107.50811172553384</c:v>
                </c:pt>
                <c:pt idx="85">
                  <c:v>106.21790216044671</c:v>
                </c:pt>
                <c:pt idx="86">
                  <c:v>104.9467493955559</c:v>
                </c:pt>
                <c:pt idx="87">
                  <c:v>103.69414890367203</c:v>
                </c:pt>
                <c:pt idx="88">
                  <c:v>102.45961329034384</c:v>
                </c:pt>
                <c:pt idx="89">
                  <c:v>101.24267156562819</c:v>
                </c:pt>
                <c:pt idx="90">
                  <c:v>100.04286845260383</c:v>
                </c:pt>
                <c:pt idx="91">
                  <c:v>98.859763730482427</c:v>
                </c:pt>
                <c:pt idx="92">
                  <c:v>97.692931610312826</c:v>
                </c:pt>
                <c:pt idx="93">
                  <c:v>96.541960141405383</c:v>
                </c:pt>
                <c:pt idx="94">
                  <c:v>95.406450646725759</c:v>
                </c:pt>
                <c:pt idx="95">
                  <c:v>94.286017185620125</c:v>
                </c:pt>
                <c:pt idx="96">
                  <c:v>93.180286042339688</c:v>
                </c:pt>
                <c:pt idx="97">
                  <c:v>92.088895238928174</c:v>
                </c:pt>
                <c:pt idx="98">
                  <c:v>91.011494071128226</c:v>
                </c:pt>
                <c:pt idx="99">
                  <c:v>89.94774266604567</c:v>
                </c:pt>
                <c:pt idx="100">
                  <c:v>88.897311560389312</c:v>
                </c:pt>
                <c:pt idx="101">
                  <c:v>87.85988129817656</c:v>
                </c:pt>
                <c:pt idx="102">
                  <c:v>86.835142046863126</c:v>
                </c:pt>
                <c:pt idx="103">
                  <c:v>85.822793230918577</c:v>
                </c:pt>
                <c:pt idx="104">
                  <c:v>84.822543181927557</c:v>
                </c:pt>
                <c:pt idx="105">
                  <c:v>83.834108804352411</c:v>
                </c:pt>
                <c:pt idx="106">
                  <c:v>82.857215256143775</c:v>
                </c:pt>
                <c:pt idx="107">
                  <c:v>81.89159564343349</c:v>
                </c:pt>
                <c:pt idx="108">
                  <c:v>80.93699072858918</c:v>
                </c:pt>
                <c:pt idx="109">
                  <c:v>79.993148650951596</c:v>
                </c:pt>
                <c:pt idx="110">
                  <c:v>79.05982465961489</c:v>
                </c:pt>
                <c:pt idx="111">
                  <c:v>78.136780857646471</c:v>
                </c:pt>
                <c:pt idx="112">
                  <c:v>77.223785957177782</c:v>
                </c:pt>
                <c:pt idx="113">
                  <c:v>76.320615044828614</c:v>
                </c:pt>
                <c:pt idx="114">
                  <c:v>75.42704935695879</c:v>
                </c:pt>
                <c:pt idx="115">
                  <c:v>74.542876064267872</c:v>
                </c:pt>
                <c:pt idx="116">
                  <c:v>73.667888065291052</c:v>
                </c:pt>
                <c:pt idx="117">
                  <c:v>72.801883788363952</c:v>
                </c:pt>
                <c:pt idx="118">
                  <c:v>71.944667001651737</c:v>
                </c:pt>
                <c:pt idx="119">
                  <c:v>71.096046630860428</c:v>
                </c:pt>
                <c:pt idx="120">
                  <c:v>70.255836584268948</c:v>
                </c:pt>
                <c:pt idx="121">
                  <c:v>69.423855584739073</c:v>
                </c:pt>
                <c:pt idx="122">
                  <c:v>68.599927008379041</c:v>
                </c:pt>
                <c:pt idx="123">
                  <c:v>67.783878729553763</c:v>
                </c:pt>
                <c:pt idx="124">
                  <c:v>66.975542971950418</c:v>
                </c:pt>
                <c:pt idx="125">
                  <c:v>66.174756165423346</c:v>
                </c:pt>
                <c:pt idx="126">
                  <c:v>65.381358808356381</c:v>
                </c:pt>
                <c:pt idx="127">
                  <c:v>64.595195335294576</c:v>
                </c:pt>
                <c:pt idx="128">
                  <c:v>63.816113989609327</c:v>
                </c:pt>
                <c:pt idx="129">
                  <c:v>63.043966700973307</c:v>
                </c:pt>
                <c:pt idx="130">
                  <c:v>62.278608967432497</c:v>
                </c:pt>
                <c:pt idx="131">
                  <c:v>61.51989974187385</c:v>
                </c:pt>
                <c:pt idx="132">
                  <c:v>60.767701322696269</c:v>
                </c:pt>
                <c:pt idx="133">
                  <c:v>60.021879248502728</c:v>
                </c:pt>
                <c:pt idx="134">
                  <c:v>59.282302196640273</c:v>
                </c:pt>
                <c:pt idx="135">
                  <c:v>58.548841885422661</c:v>
                </c:pt>
                <c:pt idx="136">
                  <c:v>57.821372979878682</c:v>
                </c:pt>
                <c:pt idx="137">
                  <c:v>57.099773000876894</c:v>
                </c:pt>
                <c:pt idx="138">
                  <c:v>56.383922237484519</c:v>
                </c:pt>
                <c:pt idx="139">
                  <c:v>55.673703662424678</c:v>
                </c:pt>
                <c:pt idx="140">
                  <c:v>54.969002850503266</c:v>
                </c:pt>
                <c:pt idx="141">
                  <c:v>54.269707899882171</c:v>
                </c:pt>
                <c:pt idx="142">
                  <c:v>53.57570935608171</c:v>
                </c:pt>
                <c:pt idx="143">
                  <c:v>52.886900138600296</c:v>
                </c:pt>
                <c:pt idx="144">
                  <c:v>52.203175470044762</c:v>
                </c:pt>
                <c:pt idx="145">
                  <c:v>51.524432807669648</c:v>
                </c:pt>
                <c:pt idx="146">
                  <c:v>50.850571777227955</c:v>
                </c:pt>
                <c:pt idx="147">
                  <c:v>50.181494109041168</c:v>
                </c:pt>
                <c:pt idx="148">
                  <c:v>49.517103576199389</c:v>
                </c:pt>
                <c:pt idx="149">
                  <c:v>48.857305934807627</c:v>
                </c:pt>
                <c:pt idx="150">
                  <c:v>48.202008866196763</c:v>
                </c:pt>
                <c:pt idx="151">
                  <c:v>47.551121921022464</c:v>
                </c:pt>
                <c:pt idx="152">
                  <c:v>46.904556465178011</c:v>
                </c:pt>
                <c:pt idx="153">
                  <c:v>46.262225627450306</c:v>
                </c:pt>
                <c:pt idx="154">
                  <c:v>45.624044248851774</c:v>
                </c:pt>
                <c:pt idx="155">
                  <c:v>44.989928833563241</c:v>
                </c:pt>
                <c:pt idx="156">
                  <c:v>44.3597975014263</c:v>
                </c:pt>
                <c:pt idx="157">
                  <c:v>43.733569941925573</c:v>
                </c:pt>
                <c:pt idx="158">
                  <c:v>43.111167369604459</c:v>
                </c:pt>
                <c:pt idx="159">
                  <c:v>42.4925124808601</c:v>
                </c:pt>
                <c:pt idx="160">
                  <c:v>41.877529412065208</c:v>
                </c:pt>
                <c:pt idx="161">
                  <c:v>41.26614369896744</c:v>
                </c:pt>
                <c:pt idx="162">
                  <c:v>40.658282237317998</c:v>
                </c:pt>
                <c:pt idx="163">
                  <c:v>40.053873244684183</c:v>
                </c:pt>
                <c:pt idx="164">
                  <c:v>39.452846223401494</c:v>
                </c:pt>
                <c:pt idx="165">
                  <c:v>38.855131924623514</c:v>
                </c:pt>
                <c:pt idx="166">
                  <c:v>38.260662313428902</c:v>
                </c:pt>
                <c:pt idx="167">
                  <c:v>37.669370534946921</c:v>
                </c:pt>
                <c:pt idx="168">
                  <c:v>37.081190881464011</c:v>
                </c:pt>
                <c:pt idx="169">
                  <c:v>36.496058760475904</c:v>
                </c:pt>
                <c:pt idx="170">
                  <c:v>35.913910663650654</c:v>
                </c:pt>
                <c:pt idx="171">
                  <c:v>35.334684136669878</c:v>
                </c:pt>
                <c:pt idx="172">
                  <c:v>34.758317749916237</c:v>
                </c:pt>
                <c:pt idx="173">
                  <c:v>34.184751069976848</c:v>
                </c:pt>
                <c:pt idx="174">
                  <c:v>33.613924631933244</c:v>
                </c:pt>
                <c:pt idx="175">
                  <c:v>33.045779912409735</c:v>
                </c:pt>
                <c:pt idx="176">
                  <c:v>32.48025930335303</c:v>
                </c:pt>
                <c:pt idx="177">
                  <c:v>31.917306086517062</c:v>
                </c:pt>
                <c:pt idx="178">
                  <c:v>31.356864408627899</c:v>
                </c:pt>
                <c:pt idx="179">
                  <c:v>30.798879257204533</c:v>
                </c:pt>
                <c:pt idx="180">
                  <c:v>30.2432964370124</c:v>
                </c:pt>
                <c:pt idx="181">
                  <c:v>29.690062547126999</c:v>
                </c:pt>
                <c:pt idx="182">
                  <c:v>29.139124958586265</c:v>
                </c:pt>
                <c:pt idx="183">
                  <c:v>28.590431792610616</c:v>
                </c:pt>
                <c:pt idx="184">
                  <c:v>28.043931899370879</c:v>
                </c:pt>
                <c:pt idx="185">
                  <c:v>27.49957483728441</c:v>
                </c:pt>
                <c:pt idx="186">
                  <c:v>26.95731085282117</c:v>
                </c:pt>
                <c:pt idx="187">
                  <c:v>26.417090860801245</c:v>
                </c:pt>
                <c:pt idx="188">
                  <c:v>25.878866425166919</c:v>
                </c:pt>
                <c:pt idx="189">
                  <c:v>25.34258974021208</c:v>
                </c:pt>
                <c:pt idx="190">
                  <c:v>24.808213612253152</c:v>
                </c:pt>
                <c:pt idx="191">
                  <c:v>24.275691441725463</c:v>
                </c:pt>
                <c:pt idx="192">
                  <c:v>23.744977205690411</c:v>
                </c:pt>
                <c:pt idx="193">
                  <c:v>23.216025440738274</c:v>
                </c:pt>
                <c:pt idx="194">
                  <c:v>22.688791226273008</c:v>
                </c:pt>
                <c:pt idx="195">
                  <c:v>22.163230168164947</c:v>
                </c:pt>
                <c:pt idx="196">
                  <c:v>21.639298382758479</c:v>
                </c:pt>
                <c:pt idx="197">
                  <c:v>21.116952481221588</c:v>
                </c:pt>
                <c:pt idx="198">
                  <c:v>20.596149554225189</c:v>
                </c:pt>
                <c:pt idx="199">
                  <c:v>20.076847156939831</c:v>
                </c:pt>
                <c:pt idx="200">
                  <c:v>19.559003294338538</c:v>
                </c:pt>
                <c:pt idx="201">
                  <c:v>19.042576406794069</c:v>
                </c:pt>
                <c:pt idx="202">
                  <c:v>18.527525355960009</c:v>
                </c:pt>
                <c:pt idx="203">
                  <c:v>18.013809410924789</c:v>
                </c:pt>
                <c:pt idx="204">
                  <c:v>17.501388234628493</c:v>
                </c:pt>
                <c:pt idx="205">
                  <c:v>16.990221870532221</c:v>
                </c:pt>
                <c:pt idx="206">
                  <c:v>16.480270729530584</c:v>
                </c:pt>
                <c:pt idx="207">
                  <c:v>15.971495577097455</c:v>
                </c:pt>
                <c:pt idx="208">
                  <c:v>15.463857520656175</c:v>
                </c:pt>
                <c:pt idx="209">
                  <c:v>14.957317997164884</c:v>
                </c:pt>
                <c:pt idx="210">
                  <c:v>14.451838760908592</c:v>
                </c:pt>
                <c:pt idx="211">
                  <c:v>13.947381871489156</c:v>
                </c:pt>
                <c:pt idx="212">
                  <c:v>13.443909682005213</c:v>
                </c:pt>
                <c:pt idx="213">
                  <c:v>12.94138482741366</c:v>
                </c:pt>
                <c:pt idx="214">
                  <c:v>12.439770213065126</c:v>
                </c:pt>
                <c:pt idx="215">
                  <c:v>11.939029003405421</c:v>
                </c:pt>
                <c:pt idx="216">
                  <c:v>11.439124610835755</c:v>
                </c:pt>
                <c:pt idx="217">
                  <c:v>10.940020684724068</c:v>
                </c:pt>
                <c:pt idx="218">
                  <c:v>10.441681100560599</c:v>
                </c:pt>
                <c:pt idx="219">
                  <c:v>9.9440699492502933</c:v>
                </c:pt>
                <c:pt idx="220">
                  <c:v>9.4471515265356061</c:v>
                </c:pt>
                <c:pt idx="221">
                  <c:v>8.9508903225424419</c:v>
                </c:pt>
                <c:pt idx="222">
                  <c:v>8.4552510114430479</c:v>
                </c:pt>
                <c:pt idx="223">
                  <c:v>7.9601984412290063</c:v>
                </c:pt>
                <c:pt idx="224">
                  <c:v>7.4656976235882286</c:v>
                </c:pt>
                <c:pt idx="225">
                  <c:v>6.9717137238793629</c:v>
                </c:pt>
                <c:pt idx="226">
                  <c:v>6.4782120511977466</c:v>
                </c:pt>
                <c:pt idx="227">
                  <c:v>5.9851580485264932</c:v>
                </c:pt>
                <c:pt idx="228">
                  <c:v>5.4925172829670101</c:v>
                </c:pt>
                <c:pt idx="229">
                  <c:v>5.0002554360427425</c:v>
                </c:pt>
                <c:pt idx="230">
                  <c:v>4.5083382940705485</c:v>
                </c:pt>
                <c:pt idx="231">
                  <c:v>4.0167317385937391</c:v>
                </c:pt>
                <c:pt idx="232">
                  <c:v>3.5254017368710699</c:v>
                </c:pt>
                <c:pt idx="233">
                  <c:v>3.0343143324162627</c:v>
                </c:pt>
                <c:pt idx="234">
                  <c:v>2.5434356355820835</c:v>
                </c:pt>
                <c:pt idx="235">
                  <c:v>2.0527318141836979</c:v>
                </c:pt>
                <c:pt idx="236">
                  <c:v>1.5621690841555615</c:v>
                </c:pt>
                <c:pt idx="237">
                  <c:v>1.0717137002366508</c:v>
                </c:pt>
                <c:pt idx="238">
                  <c:v>0.58133194667819554</c:v>
                </c:pt>
                <c:pt idx="239">
                  <c:v>9.0990127968766432E-2</c:v>
                </c:pt>
                <c:pt idx="240">
                  <c:v>-0.39933937543138731</c:v>
                </c:pt>
                <c:pt idx="241">
                  <c:v>-0.8896413775036035</c:v>
                </c:pt>
                <c:pt idx="242">
                  <c:v>-1.3798822779349618</c:v>
                </c:pt>
                <c:pt idx="243">
                  <c:v>-1.8700284214543403</c:v>
                </c:pt>
                <c:pt idx="244">
                  <c:v>-2.3600461788136742</c:v>
                </c:pt>
                <c:pt idx="245">
                  <c:v>-2.8499019560115042</c:v>
                </c:pt>
                <c:pt idx="246">
                  <c:v>-3.3395622034959733</c:v>
                </c:pt>
                <c:pt idx="247">
                  <c:v>-3.8289934253419147</c:v>
                </c:pt>
                <c:pt idx="248">
                  <c:v>-4.3181621883967045</c:v>
                </c:pt>
                <c:pt idx="249">
                  <c:v>-4.8070351313895907</c:v>
                </c:pt>
                <c:pt idx="250">
                  <c:v>-5.2955789739992376</c:v>
                </c:pt>
                <c:pt idx="251">
                  <c:v>-5.7837605258742686</c:v>
                </c:pt>
                <c:pt idx="252">
                  <c:v>-6.2715466956016357</c:v>
                </c:pt>
                <c:pt idx="253">
                  <c:v>-6.7589044996177057</c:v>
                </c:pt>
                <c:pt idx="254">
                  <c:v>-7.2458010710569898</c:v>
                </c:pt>
                <c:pt idx="255">
                  <c:v>-7.7322036685335371</c:v>
                </c:pt>
                <c:pt idx="256">
                  <c:v>-8.2180796848500233</c:v>
                </c:pt>
                <c:pt idx="257">
                  <c:v>-8.7033966556297315</c:v>
                </c:pt>
                <c:pt idx="258">
                  <c:v>-9.188122267866575</c:v>
                </c:pt>
                <c:pt idx="259">
                  <c:v>-9.6722243683884876</c:v>
                </c:pt>
                <c:pt idx="260">
                  <c:v>-10.155670972229583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04-EB4E-8AA6-CF25BB18EFF0}"/>
            </c:ext>
          </c:extLst>
        </c:ser>
        <c:ser>
          <c:idx val="4"/>
          <c:order val="4"/>
          <c:tx>
            <c:strRef>
              <c:f>Sheet1!$O$1</c:f>
              <c:strCache>
                <c:ptCount val="1"/>
                <c:pt idx="0">
                  <c:v>Vel (m/s)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Sheet1!$K$2:$K$262</c:f>
              <c:numCache>
                <c:formatCode>General</c:formatCode>
                <c:ptCount val="2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</c:numCache>
            </c:numRef>
          </c:xVal>
          <c:yVal>
            <c:numRef>
              <c:f>Sheet1!$O$2:$O$262</c:f>
              <c:numCache>
                <c:formatCode>General</c:formatCode>
                <c:ptCount val="261"/>
                <c:pt idx="0">
                  <c:v>0</c:v>
                </c:pt>
                <c:pt idx="1">
                  <c:v>3.9624000000000001</c:v>
                </c:pt>
                <c:pt idx="2">
                  <c:v>-0.30480000000000002</c:v>
                </c:pt>
                <c:pt idx="3">
                  <c:v>1.2192000000000001</c:v>
                </c:pt>
                <c:pt idx="4">
                  <c:v>-0.60960000000000003</c:v>
                </c:pt>
                <c:pt idx="5">
                  <c:v>-0.60960000000000003</c:v>
                </c:pt>
                <c:pt idx="6">
                  <c:v>0.60960000000000003</c:v>
                </c:pt>
                <c:pt idx="7">
                  <c:v>3.3528000000000002</c:v>
                </c:pt>
                <c:pt idx="8">
                  <c:v>7.62</c:v>
                </c:pt>
                <c:pt idx="9">
                  <c:v>13.411200000000001</c:v>
                </c:pt>
                <c:pt idx="10">
                  <c:v>20.421600000000002</c:v>
                </c:pt>
                <c:pt idx="11">
                  <c:v>28.956000000000003</c:v>
                </c:pt>
                <c:pt idx="12">
                  <c:v>39.624000000000002</c:v>
                </c:pt>
                <c:pt idx="13">
                  <c:v>54.254400000000004</c:v>
                </c:pt>
                <c:pt idx="14">
                  <c:v>71.3232</c:v>
                </c:pt>
                <c:pt idx="15">
                  <c:v>88.08720000000001</c:v>
                </c:pt>
                <c:pt idx="16">
                  <c:v>100.2792</c:v>
                </c:pt>
                <c:pt idx="17">
                  <c:v>101.8032</c:v>
                </c:pt>
                <c:pt idx="18">
                  <c:v>90.830400000000012</c:v>
                </c:pt>
                <c:pt idx="19">
                  <c:v>70.7136</c:v>
                </c:pt>
                <c:pt idx="20">
                  <c:v>47.244</c:v>
                </c:pt>
                <c:pt idx="21">
                  <c:v>27.736800000000002</c:v>
                </c:pt>
                <c:pt idx="22">
                  <c:v>18.897600000000001</c:v>
                </c:pt>
                <c:pt idx="23">
                  <c:v>20.116800000000001</c:v>
                </c:pt>
                <c:pt idx="24">
                  <c:v>28.956000000000003</c:v>
                </c:pt>
                <c:pt idx="25">
                  <c:v>41.452800000000003</c:v>
                </c:pt>
                <c:pt idx="26">
                  <c:v>53.035200000000003</c:v>
                </c:pt>
                <c:pt idx="27">
                  <c:v>62.179200000000002</c:v>
                </c:pt>
                <c:pt idx="28">
                  <c:v>67.970399999999998</c:v>
                </c:pt>
                <c:pt idx="29">
                  <c:v>71.9328</c:v>
                </c:pt>
                <c:pt idx="30">
                  <c:v>74.371200000000002</c:v>
                </c:pt>
                <c:pt idx="31">
                  <c:v>76.2</c:v>
                </c:pt>
                <c:pt idx="32">
                  <c:v>78.028800000000004</c:v>
                </c:pt>
                <c:pt idx="33">
                  <c:v>80.467200000000005</c:v>
                </c:pt>
                <c:pt idx="34">
                  <c:v>82.905600000000007</c:v>
                </c:pt>
                <c:pt idx="35">
                  <c:v>85.039200000000008</c:v>
                </c:pt>
                <c:pt idx="36">
                  <c:v>85.648800000000008</c:v>
                </c:pt>
                <c:pt idx="37">
                  <c:v>84.734400000000008</c:v>
                </c:pt>
                <c:pt idx="38">
                  <c:v>83.515200000000007</c:v>
                </c:pt>
                <c:pt idx="39">
                  <c:v>83.820000000000007</c:v>
                </c:pt>
                <c:pt idx="40">
                  <c:v>87.172800000000009</c:v>
                </c:pt>
                <c:pt idx="41">
                  <c:v>95.4024</c:v>
                </c:pt>
                <c:pt idx="42">
                  <c:v>107.89920000000001</c:v>
                </c:pt>
                <c:pt idx="43">
                  <c:v>121.6152</c:v>
                </c:pt>
                <c:pt idx="44">
                  <c:v>134.7216</c:v>
                </c:pt>
                <c:pt idx="45">
                  <c:v>144.78</c:v>
                </c:pt>
                <c:pt idx="46">
                  <c:v>150.876</c:v>
                </c:pt>
                <c:pt idx="47">
                  <c:v>154.53360000000001</c:v>
                </c:pt>
                <c:pt idx="48">
                  <c:v>157.27680000000001</c:v>
                </c:pt>
                <c:pt idx="49">
                  <c:v>159.41040000000001</c:v>
                </c:pt>
                <c:pt idx="50">
                  <c:v>161.54400000000001</c:v>
                </c:pt>
                <c:pt idx="51">
                  <c:v>162.76320000000001</c:v>
                </c:pt>
                <c:pt idx="52">
                  <c:v>163.06800000000001</c:v>
                </c:pt>
                <c:pt idx="53">
                  <c:v>162.45840000000001</c:v>
                </c:pt>
                <c:pt idx="54">
                  <c:v>160.62960000000001</c:v>
                </c:pt>
                <c:pt idx="55">
                  <c:v>158.19120000000001</c:v>
                </c:pt>
                <c:pt idx="56">
                  <c:v>156.05760000000001</c:v>
                </c:pt>
                <c:pt idx="57">
                  <c:v>153.92400000000001</c:v>
                </c:pt>
                <c:pt idx="58">
                  <c:v>151.79040000000001</c:v>
                </c:pt>
                <c:pt idx="59">
                  <c:v>150.2664</c:v>
                </c:pt>
                <c:pt idx="60">
                  <c:v>148.4376</c:v>
                </c:pt>
                <c:pt idx="61">
                  <c:v>146.6088</c:v>
                </c:pt>
                <c:pt idx="62">
                  <c:v>144.78</c:v>
                </c:pt>
                <c:pt idx="63">
                  <c:v>142.3416</c:v>
                </c:pt>
                <c:pt idx="64">
                  <c:v>139.9032</c:v>
                </c:pt>
                <c:pt idx="65">
                  <c:v>137.4648</c:v>
                </c:pt>
                <c:pt idx="66">
                  <c:v>135.636</c:v>
                </c:pt>
                <c:pt idx="67">
                  <c:v>134.11199999999999</c:v>
                </c:pt>
                <c:pt idx="68">
                  <c:v>133.19759999999999</c:v>
                </c:pt>
                <c:pt idx="69">
                  <c:v>132.28319999999999</c:v>
                </c:pt>
                <c:pt idx="70">
                  <c:v>131.36879999999999</c:v>
                </c:pt>
                <c:pt idx="71">
                  <c:v>130.14959999999999</c:v>
                </c:pt>
                <c:pt idx="72">
                  <c:v>128.32080000000002</c:v>
                </c:pt>
                <c:pt idx="73">
                  <c:v>125.8824</c:v>
                </c:pt>
                <c:pt idx="74">
                  <c:v>123.444</c:v>
                </c:pt>
                <c:pt idx="75">
                  <c:v>120.7008</c:v>
                </c:pt>
                <c:pt idx="76">
                  <c:v>118.2624</c:v>
                </c:pt>
                <c:pt idx="77">
                  <c:v>115.82400000000001</c:v>
                </c:pt>
                <c:pt idx="78">
                  <c:v>114.30000000000001</c:v>
                </c:pt>
                <c:pt idx="79">
                  <c:v>113.08080000000001</c:v>
                </c:pt>
                <c:pt idx="80">
                  <c:v>111.86160000000001</c:v>
                </c:pt>
                <c:pt idx="81">
                  <c:v>110.94720000000001</c:v>
                </c:pt>
                <c:pt idx="82">
                  <c:v>109.72800000000001</c:v>
                </c:pt>
                <c:pt idx="83">
                  <c:v>108.81360000000001</c:v>
                </c:pt>
                <c:pt idx="84">
                  <c:v>107.89920000000001</c:v>
                </c:pt>
                <c:pt idx="85">
                  <c:v>106.98480000000001</c:v>
                </c:pt>
                <c:pt idx="86">
                  <c:v>105.76560000000001</c:v>
                </c:pt>
                <c:pt idx="87">
                  <c:v>103.93680000000001</c:v>
                </c:pt>
                <c:pt idx="88">
                  <c:v>102.108</c:v>
                </c:pt>
                <c:pt idx="89">
                  <c:v>99.974400000000003</c:v>
                </c:pt>
                <c:pt idx="90">
                  <c:v>97.840800000000002</c:v>
                </c:pt>
                <c:pt idx="91">
                  <c:v>96.926400000000001</c:v>
                </c:pt>
                <c:pt idx="92">
                  <c:v>96.012</c:v>
                </c:pt>
                <c:pt idx="93">
                  <c:v>95.4024</c:v>
                </c:pt>
                <c:pt idx="94">
                  <c:v>95.0976</c:v>
                </c:pt>
                <c:pt idx="95">
                  <c:v>94.183199999999999</c:v>
                </c:pt>
                <c:pt idx="96">
                  <c:v>93.268799999999999</c:v>
                </c:pt>
                <c:pt idx="97">
                  <c:v>92.049599999999998</c:v>
                </c:pt>
                <c:pt idx="98">
                  <c:v>90.525600000000011</c:v>
                </c:pt>
                <c:pt idx="99">
                  <c:v>89.611200000000011</c:v>
                </c:pt>
                <c:pt idx="100">
                  <c:v>88.69680000000001</c:v>
                </c:pt>
                <c:pt idx="101">
                  <c:v>87.78240000000001</c:v>
                </c:pt>
                <c:pt idx="102">
                  <c:v>86.563200000000009</c:v>
                </c:pt>
                <c:pt idx="103">
                  <c:v>85.344000000000008</c:v>
                </c:pt>
                <c:pt idx="104">
                  <c:v>84.429600000000008</c:v>
                </c:pt>
                <c:pt idx="105">
                  <c:v>83.515200000000007</c:v>
                </c:pt>
                <c:pt idx="106">
                  <c:v>82.600800000000007</c:v>
                </c:pt>
                <c:pt idx="107">
                  <c:v>81.991200000000006</c:v>
                </c:pt>
                <c:pt idx="108">
                  <c:v>81.381600000000006</c:v>
                </c:pt>
                <c:pt idx="109">
                  <c:v>80.162400000000005</c:v>
                </c:pt>
                <c:pt idx="110">
                  <c:v>78.943200000000004</c:v>
                </c:pt>
                <c:pt idx="111">
                  <c:v>77.419200000000004</c:v>
                </c:pt>
                <c:pt idx="112">
                  <c:v>76.2</c:v>
                </c:pt>
                <c:pt idx="113">
                  <c:v>75.285600000000002</c:v>
                </c:pt>
                <c:pt idx="114">
                  <c:v>74.676000000000002</c:v>
                </c:pt>
                <c:pt idx="115">
                  <c:v>73.456800000000001</c:v>
                </c:pt>
                <c:pt idx="116">
                  <c:v>72.2376</c:v>
                </c:pt>
                <c:pt idx="117">
                  <c:v>71.0184</c:v>
                </c:pt>
                <c:pt idx="118">
                  <c:v>70.103999999999999</c:v>
                </c:pt>
                <c:pt idx="119">
                  <c:v>69.189599999999999</c:v>
                </c:pt>
                <c:pt idx="120">
                  <c:v>68.884799999999998</c:v>
                </c:pt>
                <c:pt idx="121">
                  <c:v>68.58</c:v>
                </c:pt>
                <c:pt idx="122">
                  <c:v>67.970399999999998</c:v>
                </c:pt>
                <c:pt idx="123">
                  <c:v>67.055999999999997</c:v>
                </c:pt>
                <c:pt idx="124">
                  <c:v>66.141599999999997</c:v>
                </c:pt>
                <c:pt idx="125">
                  <c:v>64.92240000000001</c:v>
                </c:pt>
                <c:pt idx="126">
                  <c:v>64.00800000000001</c:v>
                </c:pt>
                <c:pt idx="127">
                  <c:v>63.398400000000002</c:v>
                </c:pt>
                <c:pt idx="128">
                  <c:v>62.788800000000002</c:v>
                </c:pt>
                <c:pt idx="129">
                  <c:v>62.484000000000002</c:v>
                </c:pt>
                <c:pt idx="130">
                  <c:v>61.874400000000001</c:v>
                </c:pt>
                <c:pt idx="131">
                  <c:v>61.264800000000001</c:v>
                </c:pt>
                <c:pt idx="132">
                  <c:v>60.3504</c:v>
                </c:pt>
                <c:pt idx="133">
                  <c:v>59.436</c:v>
                </c:pt>
                <c:pt idx="134">
                  <c:v>58.216800000000006</c:v>
                </c:pt>
                <c:pt idx="135">
                  <c:v>57.302400000000006</c:v>
                </c:pt>
                <c:pt idx="136">
                  <c:v>56.083200000000005</c:v>
                </c:pt>
                <c:pt idx="137">
                  <c:v>55.168800000000005</c:v>
                </c:pt>
                <c:pt idx="138">
                  <c:v>54.254400000000004</c:v>
                </c:pt>
                <c:pt idx="139">
                  <c:v>53.644800000000004</c:v>
                </c:pt>
                <c:pt idx="140">
                  <c:v>52.730400000000003</c:v>
                </c:pt>
                <c:pt idx="141">
                  <c:v>52.425600000000003</c:v>
                </c:pt>
                <c:pt idx="142">
                  <c:v>51.816000000000003</c:v>
                </c:pt>
                <c:pt idx="143">
                  <c:v>51.511200000000002</c:v>
                </c:pt>
                <c:pt idx="144">
                  <c:v>51.206400000000002</c:v>
                </c:pt>
                <c:pt idx="145">
                  <c:v>50.901600000000002</c:v>
                </c:pt>
                <c:pt idx="146">
                  <c:v>50.901600000000002</c:v>
                </c:pt>
                <c:pt idx="147">
                  <c:v>50.596800000000002</c:v>
                </c:pt>
                <c:pt idx="148">
                  <c:v>49.987200000000001</c:v>
                </c:pt>
                <c:pt idx="149">
                  <c:v>49.072800000000001</c:v>
                </c:pt>
                <c:pt idx="150">
                  <c:v>48.1584</c:v>
                </c:pt>
                <c:pt idx="151">
                  <c:v>46.9392</c:v>
                </c:pt>
                <c:pt idx="152">
                  <c:v>46.024799999999999</c:v>
                </c:pt>
                <c:pt idx="153">
                  <c:v>44.805600000000005</c:v>
                </c:pt>
                <c:pt idx="154">
                  <c:v>43.891200000000005</c:v>
                </c:pt>
                <c:pt idx="155">
                  <c:v>43.281600000000005</c:v>
                </c:pt>
                <c:pt idx="156">
                  <c:v>42.976800000000004</c:v>
                </c:pt>
                <c:pt idx="157">
                  <c:v>42.367200000000004</c:v>
                </c:pt>
                <c:pt idx="158">
                  <c:v>42.062400000000004</c:v>
                </c:pt>
                <c:pt idx="159">
                  <c:v>41.452800000000003</c:v>
                </c:pt>
                <c:pt idx="160">
                  <c:v>40.843200000000003</c:v>
                </c:pt>
                <c:pt idx="161">
                  <c:v>40.538400000000003</c:v>
                </c:pt>
                <c:pt idx="162">
                  <c:v>39.928800000000003</c:v>
                </c:pt>
                <c:pt idx="163">
                  <c:v>39.014400000000002</c:v>
                </c:pt>
                <c:pt idx="164">
                  <c:v>38.404800000000002</c:v>
                </c:pt>
                <c:pt idx="165">
                  <c:v>37.795200000000001</c:v>
                </c:pt>
                <c:pt idx="166">
                  <c:v>36.880800000000001</c:v>
                </c:pt>
                <c:pt idx="167">
                  <c:v>36.576000000000001</c:v>
                </c:pt>
                <c:pt idx="168">
                  <c:v>35.9664</c:v>
                </c:pt>
                <c:pt idx="169">
                  <c:v>35.3568</c:v>
                </c:pt>
                <c:pt idx="170">
                  <c:v>35.052</c:v>
                </c:pt>
                <c:pt idx="171">
                  <c:v>34.442399999999999</c:v>
                </c:pt>
                <c:pt idx="172">
                  <c:v>33.527999999999999</c:v>
                </c:pt>
                <c:pt idx="173">
                  <c:v>33.223199999999999</c:v>
                </c:pt>
                <c:pt idx="174">
                  <c:v>32.918399999999998</c:v>
                </c:pt>
                <c:pt idx="175">
                  <c:v>32.308800000000005</c:v>
                </c:pt>
                <c:pt idx="176">
                  <c:v>32.004000000000005</c:v>
                </c:pt>
                <c:pt idx="177">
                  <c:v>31.394400000000001</c:v>
                </c:pt>
                <c:pt idx="178">
                  <c:v>30.48</c:v>
                </c:pt>
                <c:pt idx="179">
                  <c:v>30.1752</c:v>
                </c:pt>
                <c:pt idx="180">
                  <c:v>29.260800000000003</c:v>
                </c:pt>
                <c:pt idx="181">
                  <c:v>28.651200000000003</c:v>
                </c:pt>
                <c:pt idx="182">
                  <c:v>28.041600000000003</c:v>
                </c:pt>
                <c:pt idx="183">
                  <c:v>27.432000000000002</c:v>
                </c:pt>
                <c:pt idx="184">
                  <c:v>26.517600000000002</c:v>
                </c:pt>
                <c:pt idx="185">
                  <c:v>25.908000000000001</c:v>
                </c:pt>
                <c:pt idx="186">
                  <c:v>25.298400000000001</c:v>
                </c:pt>
                <c:pt idx="187">
                  <c:v>24.993600000000001</c:v>
                </c:pt>
                <c:pt idx="188">
                  <c:v>24.993600000000001</c:v>
                </c:pt>
                <c:pt idx="189">
                  <c:v>24.688800000000001</c:v>
                </c:pt>
                <c:pt idx="190">
                  <c:v>24.993600000000001</c:v>
                </c:pt>
                <c:pt idx="191">
                  <c:v>24.993600000000001</c:v>
                </c:pt>
                <c:pt idx="192">
                  <c:v>24.993600000000001</c:v>
                </c:pt>
                <c:pt idx="193">
                  <c:v>24.384</c:v>
                </c:pt>
                <c:pt idx="194">
                  <c:v>23.4696</c:v>
                </c:pt>
                <c:pt idx="195">
                  <c:v>22.250400000000003</c:v>
                </c:pt>
                <c:pt idx="196">
                  <c:v>20.726400000000002</c:v>
                </c:pt>
                <c:pt idx="197">
                  <c:v>19.812000000000001</c:v>
                </c:pt>
                <c:pt idx="198">
                  <c:v>18.5928</c:v>
                </c:pt>
                <c:pt idx="199">
                  <c:v>18.288</c:v>
                </c:pt>
                <c:pt idx="200">
                  <c:v>17.9832</c:v>
                </c:pt>
                <c:pt idx="201">
                  <c:v>17.9832</c:v>
                </c:pt>
                <c:pt idx="202">
                  <c:v>17.6784</c:v>
                </c:pt>
                <c:pt idx="203">
                  <c:v>17.3736</c:v>
                </c:pt>
                <c:pt idx="204">
                  <c:v>17.0688</c:v>
                </c:pt>
                <c:pt idx="205">
                  <c:v>16.459199999999999</c:v>
                </c:pt>
                <c:pt idx="206">
                  <c:v>16.154400000000003</c:v>
                </c:pt>
                <c:pt idx="207">
                  <c:v>15.24</c:v>
                </c:pt>
                <c:pt idx="208">
                  <c:v>14.630400000000002</c:v>
                </c:pt>
                <c:pt idx="209">
                  <c:v>14.020800000000001</c:v>
                </c:pt>
                <c:pt idx="210">
                  <c:v>13.106400000000001</c:v>
                </c:pt>
                <c:pt idx="211">
                  <c:v>12.192</c:v>
                </c:pt>
                <c:pt idx="212">
                  <c:v>11.5824</c:v>
                </c:pt>
                <c:pt idx="213">
                  <c:v>10.972800000000001</c:v>
                </c:pt>
                <c:pt idx="214">
                  <c:v>10.972800000000001</c:v>
                </c:pt>
                <c:pt idx="215">
                  <c:v>11.277600000000001</c:v>
                </c:pt>
                <c:pt idx="216">
                  <c:v>11.5824</c:v>
                </c:pt>
                <c:pt idx="217">
                  <c:v>11.5824</c:v>
                </c:pt>
                <c:pt idx="218">
                  <c:v>11.277600000000001</c:v>
                </c:pt>
                <c:pt idx="219">
                  <c:v>10.668000000000001</c:v>
                </c:pt>
                <c:pt idx="220">
                  <c:v>9.7536000000000005</c:v>
                </c:pt>
                <c:pt idx="221">
                  <c:v>8.2295999999999996</c:v>
                </c:pt>
                <c:pt idx="222">
                  <c:v>7.0104000000000006</c:v>
                </c:pt>
                <c:pt idx="223">
                  <c:v>6.0960000000000001</c:v>
                </c:pt>
                <c:pt idx="224">
                  <c:v>5.1816000000000004</c:v>
                </c:pt>
                <c:pt idx="225">
                  <c:v>5.1816000000000004</c:v>
                </c:pt>
                <c:pt idx="226">
                  <c:v>5.4864000000000006</c:v>
                </c:pt>
                <c:pt idx="227">
                  <c:v>6.0960000000000001</c:v>
                </c:pt>
                <c:pt idx="228">
                  <c:v>6.4008000000000003</c:v>
                </c:pt>
                <c:pt idx="229">
                  <c:v>6.4008000000000003</c:v>
                </c:pt>
                <c:pt idx="230">
                  <c:v>5.7911999999999999</c:v>
                </c:pt>
                <c:pt idx="231">
                  <c:v>4.8768000000000002</c:v>
                </c:pt>
                <c:pt idx="232">
                  <c:v>8.8391999999999999</c:v>
                </c:pt>
                <c:pt idx="233">
                  <c:v>13.106400000000001</c:v>
                </c:pt>
                <c:pt idx="234">
                  <c:v>17.9832</c:v>
                </c:pt>
                <c:pt idx="235">
                  <c:v>23.7744</c:v>
                </c:pt>
                <c:pt idx="236">
                  <c:v>21.031200000000002</c:v>
                </c:pt>
                <c:pt idx="237">
                  <c:v>14.9352</c:v>
                </c:pt>
                <c:pt idx="238">
                  <c:v>9.1440000000000001</c:v>
                </c:pt>
                <c:pt idx="239">
                  <c:v>3.9624000000000001</c:v>
                </c:pt>
                <c:pt idx="240">
                  <c:v>1.524</c:v>
                </c:pt>
                <c:pt idx="241">
                  <c:v>5.4864000000000006</c:v>
                </c:pt>
                <c:pt idx="242">
                  <c:v>5.4864000000000006</c:v>
                </c:pt>
                <c:pt idx="243">
                  <c:v>0.30480000000000002</c:v>
                </c:pt>
                <c:pt idx="244">
                  <c:v>-4.5720000000000001</c:v>
                </c:pt>
                <c:pt idx="245">
                  <c:v>-13.106400000000001</c:v>
                </c:pt>
                <c:pt idx="246">
                  <c:v>-17.9832</c:v>
                </c:pt>
                <c:pt idx="247">
                  <c:v>-17.6784</c:v>
                </c:pt>
                <c:pt idx="248">
                  <c:v>-15.24</c:v>
                </c:pt>
                <c:pt idx="249">
                  <c:v>-13.716000000000001</c:v>
                </c:pt>
                <c:pt idx="250">
                  <c:v>-11.8872</c:v>
                </c:pt>
                <c:pt idx="251">
                  <c:v>-11.277600000000001</c:v>
                </c:pt>
                <c:pt idx="252">
                  <c:v>-11.8872</c:v>
                </c:pt>
                <c:pt idx="253">
                  <c:v>-10.058400000000001</c:v>
                </c:pt>
                <c:pt idx="254">
                  <c:v>-7.62</c:v>
                </c:pt>
                <c:pt idx="255">
                  <c:v>-3.9624000000000001</c:v>
                </c:pt>
                <c:pt idx="256">
                  <c:v>-0.30480000000000002</c:v>
                </c:pt>
                <c:pt idx="257">
                  <c:v>2.1335999999999999</c:v>
                </c:pt>
                <c:pt idx="258">
                  <c:v>3.048</c:v>
                </c:pt>
                <c:pt idx="259">
                  <c:v>0.9144000000000001</c:v>
                </c:pt>
                <c:pt idx="260">
                  <c:v>-1.524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04-EB4E-8AA6-CF25BB18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52032"/>
        <c:axId val="93755792"/>
      </c:scatterChart>
      <c:scatterChart>
        <c:scatterStyle val="smoothMarker"/>
        <c:varyColors val="0"/>
        <c:ser>
          <c:idx val="1"/>
          <c:order val="2"/>
          <c:tx>
            <c:strRef>
              <c:f>Sheet1!$J$1</c:f>
              <c:strCache>
                <c:ptCount val="1"/>
                <c:pt idx="0">
                  <c:v>z (m)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Sheet1!$G$2:$G$262</c:f>
              <c:numCache>
                <c:formatCode>General</c:formatCode>
                <c:ptCount val="2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</c:numCache>
            </c:numRef>
          </c:xVal>
          <c:yVal>
            <c:numRef>
              <c:f>Sheet1!$J$2:$J$262</c:f>
              <c:numCache>
                <c:formatCode>General</c:formatCode>
                <c:ptCount val="261"/>
                <c:pt idx="0">
                  <c:v>4.07603832587919E-4</c:v>
                </c:pt>
                <c:pt idx="1">
                  <c:v>4.07603832587919E-4</c:v>
                </c:pt>
                <c:pt idx="2">
                  <c:v>4.07603832587919E-4</c:v>
                </c:pt>
                <c:pt idx="3">
                  <c:v>4.07603832587919E-4</c:v>
                </c:pt>
                <c:pt idx="4">
                  <c:v>4.07603832587919E-4</c:v>
                </c:pt>
                <c:pt idx="5">
                  <c:v>4.07603832587919E-4</c:v>
                </c:pt>
                <c:pt idx="6">
                  <c:v>4.07603832587919E-4</c:v>
                </c:pt>
                <c:pt idx="7">
                  <c:v>2.060082836373579E-2</c:v>
                </c:pt>
                <c:pt idx="8">
                  <c:v>0.28510464108065897</c:v>
                </c:pt>
                <c:pt idx="9">
                  <c:v>0.85588982261533808</c:v>
                </c:pt>
                <c:pt idx="10">
                  <c:v>1.7324670571089713</c:v>
                </c:pt>
                <c:pt idx="11">
                  <c:v>2.914086404314332</c:v>
                </c:pt>
                <c:pt idx="12">
                  <c:v>4.3324262813511165</c:v>
                </c:pt>
                <c:pt idx="13">
                  <c:v>5.9193384669395073</c:v>
                </c:pt>
                <c:pt idx="14">
                  <c:v>7.6740752062657531</c:v>
                </c:pt>
                <c:pt idx="15">
                  <c:v>9.5958135259583415</c:v>
                </c:pt>
                <c:pt idx="16">
                  <c:v>11.683656757543661</c:v>
                </c:pt>
                <c:pt idx="17">
                  <c:v>13.936636184379253</c:v>
                </c:pt>
                <c:pt idx="18">
                  <c:v>16.353712805744756</c:v>
                </c:pt>
                <c:pt idx="19">
                  <c:v>18.933779211409192</c:v>
                </c:pt>
                <c:pt idx="20">
                  <c:v>21.675661559666981</c:v>
                </c:pt>
                <c:pt idx="21">
                  <c:v>24.578121651544489</c:v>
                </c:pt>
                <c:pt idx="22">
                  <c:v>27.639859093652078</c:v>
                </c:pt>
                <c:pt idx="23">
                  <c:v>30.859513541955167</c:v>
                </c:pt>
                <c:pt idx="24">
                  <c:v>34.235667018594675</c:v>
                </c:pt>
                <c:pt idx="25">
                  <c:v>37.766846293782891</c:v>
                </c:pt>
                <c:pt idx="26">
                  <c:v>41.451525324744345</c:v>
                </c:pt>
                <c:pt idx="27">
                  <c:v>45.288127743653099</c:v>
                </c:pt>
                <c:pt idx="28">
                  <c:v>49.275029386548816</c:v>
                </c:pt>
                <c:pt idx="29">
                  <c:v>53.410560855277687</c:v>
                </c:pt>
                <c:pt idx="30">
                  <c:v>57.693010104612412</c:v>
                </c:pt>
                <c:pt idx="31">
                  <c:v>62.120625046847273</c:v>
                </c:pt>
                <c:pt idx="32">
                  <c:v>66.691616166340879</c:v>
                </c:pt>
                <c:pt idx="33">
                  <c:v>71.404159136682878</c:v>
                </c:pt>
                <c:pt idx="34">
                  <c:v>76.256397433405112</c:v>
                </c:pt>
                <c:pt idx="35">
                  <c:v>81.246444935412597</c:v>
                </c:pt>
                <c:pt idx="36">
                  <c:v>86.372388508600366</c:v>
                </c:pt>
                <c:pt idx="37">
                  <c:v>91.632290565426672</c:v>
                </c:pt>
                <c:pt idx="38">
                  <c:v>97.024191594537271</c:v>
                </c:pt>
                <c:pt idx="39">
                  <c:v>102.54611265487426</c:v>
                </c:pt>
                <c:pt idx="40">
                  <c:v>108.19605782905037</c:v>
                </c:pt>
                <c:pt idx="41">
                  <c:v>113.97201663113516</c:v>
                </c:pt>
                <c:pt idx="42">
                  <c:v>119.87196636435827</c:v>
                </c:pt>
                <c:pt idx="43">
                  <c:v>125.89387442460784</c:v>
                </c:pt>
                <c:pt idx="44">
                  <c:v>132.03570054597435</c:v>
                </c:pt>
                <c:pt idx="45">
                  <c:v>138.2953989849544</c:v>
                </c:pt>
                <c:pt idx="46">
                  <c:v>144.67092064030439</c:v>
                </c:pt>
                <c:pt idx="47">
                  <c:v>151.16021510588592</c:v>
                </c:pt>
                <c:pt idx="48">
                  <c:v>157.76123265420716</c:v>
                </c:pt>
                <c:pt idx="49">
                  <c:v>164.47192614870687</c:v>
                </c:pt>
                <c:pt idx="50">
                  <c:v>171.29025288316353</c:v>
                </c:pt>
                <c:pt idx="51">
                  <c:v>178.21417634693921</c:v>
                </c:pt>
                <c:pt idx="52">
                  <c:v>185.24166791507653</c:v>
                </c:pt>
                <c:pt idx="53">
                  <c:v>192.37070846256836</c:v>
                </c:pt>
                <c:pt idx="54">
                  <c:v>199.59928990240311</c:v>
                </c:pt>
                <c:pt idx="55">
                  <c:v>206.92541664725621</c:v>
                </c:pt>
                <c:pt idx="56">
                  <c:v>214.34710699495537</c:v>
                </c:pt>
                <c:pt idx="57">
                  <c:v>221.86239443808211</c:v>
                </c:pt>
                <c:pt idx="58">
                  <c:v>229.40746095562432</c:v>
                </c:pt>
                <c:pt idx="59">
                  <c:v>236.85334314222905</c:v>
                </c:pt>
                <c:pt idx="60">
                  <c:v>244.19809387786032</c:v>
                </c:pt>
                <c:pt idx="61">
                  <c:v>251.44377317002215</c:v>
                </c:pt>
                <c:pt idx="62">
                  <c:v>258.59237211638748</c:v>
                </c:pt>
                <c:pt idx="63">
                  <c:v>265.64581591536518</c:v>
                </c:pt>
                <c:pt idx="64">
                  <c:v>272.60596671359303</c:v>
                </c:pt>
                <c:pt idx="65">
                  <c:v>279.47462630084533</c:v>
                </c:pt>
                <c:pt idx="66">
                  <c:v>286.25353866205603</c:v>
                </c:pt>
                <c:pt idx="67">
                  <c:v>292.94439239544732</c:v>
                </c:pt>
                <c:pt idx="68">
                  <c:v>299.54882300510428</c:v>
                </c:pt>
                <c:pt idx="69">
                  <c:v>306.06841507573057</c:v>
                </c:pt>
                <c:pt idx="70">
                  <c:v>312.50470433677663</c:v>
                </c:pt>
                <c:pt idx="71">
                  <c:v>318.85917962261681</c:v>
                </c:pt>
                <c:pt idx="72">
                  <c:v>325.1332847349945</c:v>
                </c:pt>
                <c:pt idx="73">
                  <c:v>331.32842021351632</c:v>
                </c:pt>
                <c:pt idx="74">
                  <c:v>337.44594501959045</c:v>
                </c:pt>
                <c:pt idx="75">
                  <c:v>343.48717813882854</c:v>
                </c:pt>
                <c:pt idx="76">
                  <c:v>349.45340010660232</c:v>
                </c:pt>
                <c:pt idx="77">
                  <c:v>355.34585446112959</c:v>
                </c:pt>
                <c:pt idx="78">
                  <c:v>361.16574912817771</c:v>
                </c:pt>
                <c:pt idx="79">
                  <c:v>366.91425774120603</c:v>
                </c:pt>
                <c:pt idx="80">
                  <c:v>372.59252090052132</c:v>
                </c:pt>
                <c:pt idx="81">
                  <c:v>378.20164737479371</c:v>
                </c:pt>
                <c:pt idx="82">
                  <c:v>383.74271524806227</c:v>
                </c:pt>
                <c:pt idx="83">
                  <c:v>389.21677301517138</c:v>
                </c:pt>
                <c:pt idx="84">
                  <c:v>394.62484062838939</c:v>
                </c:pt>
                <c:pt idx="85">
                  <c:v>399.96791049779046</c:v>
                </c:pt>
                <c:pt idx="86">
                  <c:v>405.24694844782891</c:v>
                </c:pt>
                <c:pt idx="87">
                  <c:v>410.4628946323806</c:v>
                </c:pt>
                <c:pt idx="88">
                  <c:v>415.61666441039415</c:v>
                </c:pt>
                <c:pt idx="89">
                  <c:v>420.70914918416463</c:v>
                </c:pt>
                <c:pt idx="90">
                  <c:v>425.7412172021227</c:v>
                </c:pt>
                <c:pt idx="91">
                  <c:v>430.71371432792421</c:v>
                </c:pt>
                <c:pt idx="92">
                  <c:v>435.6274647775175</c:v>
                </c:pt>
                <c:pt idx="93">
                  <c:v>440.48327182577088</c:v>
                </c:pt>
                <c:pt idx="94">
                  <c:v>445.2819184841544</c:v>
                </c:pt>
                <c:pt idx="95">
                  <c:v>450.02416815087963</c:v>
                </c:pt>
                <c:pt idx="96">
                  <c:v>454.71076523482736</c:v>
                </c:pt>
                <c:pt idx="97">
                  <c:v>459.34243575451626</c:v>
                </c:pt>
                <c:pt idx="98">
                  <c:v>463.91988791329754</c:v>
                </c:pt>
                <c:pt idx="99">
                  <c:v>468.44381265189259</c:v>
                </c:pt>
                <c:pt idx="100">
                  <c:v>472.91488417933419</c:v>
                </c:pt>
                <c:pt idx="101">
                  <c:v>477.33376048331036</c:v>
                </c:pt>
                <c:pt idx="102">
                  <c:v>481.7010838208584</c:v>
                </c:pt>
                <c:pt idx="103">
                  <c:v>486.01748119030538</c:v>
                </c:pt>
                <c:pt idx="104">
                  <c:v>490.28356478530446</c:v>
                </c:pt>
                <c:pt idx="105">
                  <c:v>494.49993243177073</c:v>
                </c:pt>
                <c:pt idx="106">
                  <c:v>498.66716800848093</c:v>
                </c:pt>
                <c:pt idx="107">
                  <c:v>502.78584185205739</c:v>
                </c:pt>
                <c:pt idx="108">
                  <c:v>506.85651114702449</c:v>
                </c:pt>
                <c:pt idx="109">
                  <c:v>510.87972030158733</c:v>
                </c:pt>
                <c:pt idx="110">
                  <c:v>514.85600130975104</c:v>
                </c:pt>
                <c:pt idx="111">
                  <c:v>518.78587410036721</c:v>
                </c:pt>
                <c:pt idx="112">
                  <c:v>522.66984687366642</c:v>
                </c:pt>
                <c:pt idx="113">
                  <c:v>526.5084164258044</c:v>
                </c:pt>
                <c:pt idx="114">
                  <c:v>530.30206846192766</c:v>
                </c:pt>
                <c:pt idx="115">
                  <c:v>534.05127789823837</c:v>
                </c:pt>
                <c:pt idx="116">
                  <c:v>537.7565091535115</c:v>
                </c:pt>
                <c:pt idx="117">
                  <c:v>541.41821643050218</c:v>
                </c:pt>
                <c:pt idx="118">
                  <c:v>545.03684398765324</c:v>
                </c:pt>
                <c:pt idx="119">
                  <c:v>548.6128264014983</c:v>
                </c:pt>
                <c:pt idx="120">
                  <c:v>552.14658882013487</c:v>
                </c:pt>
                <c:pt idx="121">
                  <c:v>555.63854720812492</c:v>
                </c:pt>
                <c:pt idx="122">
                  <c:v>559.08910858316301</c:v>
                </c:pt>
                <c:pt idx="123">
                  <c:v>562.4986712448391</c:v>
                </c:pt>
                <c:pt idx="124">
                  <c:v>565.86762499580243</c:v>
                </c:pt>
                <c:pt idx="125">
                  <c:v>569.19635135562544</c:v>
                </c:pt>
                <c:pt idx="126">
                  <c:v>572.48522376764913</c:v>
                </c:pt>
                <c:pt idx="127">
                  <c:v>575.73460779907873</c:v>
                </c:pt>
                <c:pt idx="128">
                  <c:v>578.94486133458736</c:v>
                </c:pt>
                <c:pt idx="129">
                  <c:v>582.11633476367501</c:v>
                </c:pt>
                <c:pt idx="130">
                  <c:v>585.24937116201704</c:v>
                </c:pt>
                <c:pt idx="131">
                  <c:v>588.34430646702617</c:v>
                </c:pt>
                <c:pt idx="132">
                  <c:v>591.40146964784435</c:v>
                </c:pt>
                <c:pt idx="133">
                  <c:v>594.42118286996879</c:v>
                </c:pt>
                <c:pt idx="134">
                  <c:v>597.40376165471082</c:v>
                </c:pt>
                <c:pt idx="135">
                  <c:v>600.34951503367347</c:v>
                </c:pt>
                <c:pt idx="136">
                  <c:v>603.25874569842802</c:v>
                </c:pt>
                <c:pt idx="137">
                  <c:v>606.13175014556589</c:v>
                </c:pt>
                <c:pt idx="138">
                  <c:v>608.96881881728518</c:v>
                </c:pt>
                <c:pt idx="139">
                  <c:v>611.77023623767445</c:v>
                </c:pt>
                <c:pt idx="140">
                  <c:v>614.53628114484479</c:v>
                </c:pt>
                <c:pt idx="141">
                  <c:v>617.26722661905364</c:v>
                </c:pt>
                <c:pt idx="142">
                  <c:v>619.96334020696145</c:v>
                </c:pt>
                <c:pt idx="143">
                  <c:v>622.62488404215446</c:v>
                </c:pt>
                <c:pt idx="144">
                  <c:v>625.25211496206225</c:v>
                </c:pt>
                <c:pt idx="145">
                  <c:v>627.84528462139065</c:v>
                </c:pt>
                <c:pt idx="146">
                  <c:v>630.40463960219222</c:v>
                </c:pt>
                <c:pt idx="147">
                  <c:v>632.93042152068301</c:v>
                </c:pt>
                <c:pt idx="148">
                  <c:v>635.42286713091721</c:v>
                </c:pt>
                <c:pt idx="149">
                  <c:v>637.88220842542432</c:v>
                </c:pt>
                <c:pt idx="150">
                  <c:v>640.30867273290585</c:v>
                </c:pt>
                <c:pt idx="151">
                  <c:v>642.70248281309284</c:v>
                </c:pt>
                <c:pt idx="152">
                  <c:v>645.06385694885103</c:v>
                </c:pt>
                <c:pt idx="153">
                  <c:v>647.39300903562821</c:v>
                </c:pt>
                <c:pt idx="154">
                  <c:v>649.69014866832435</c:v>
                </c:pt>
                <c:pt idx="155">
                  <c:v>651.95548122567095</c:v>
                </c:pt>
                <c:pt idx="156">
                  <c:v>654.18920795219458</c:v>
                </c:pt>
                <c:pt idx="157">
                  <c:v>656.39152603784362</c:v>
                </c:pt>
                <c:pt idx="158">
                  <c:v>658.56262869535021</c:v>
                </c:pt>
                <c:pt idx="159">
                  <c:v>660.70270523539716</c:v>
                </c:pt>
                <c:pt idx="160">
                  <c:v>662.81194113965807</c:v>
                </c:pt>
                <c:pt idx="161">
                  <c:v>664.89051813177639</c:v>
                </c:pt>
                <c:pt idx="162">
                  <c:v>666.93861424634474</c:v>
                </c:pt>
                <c:pt idx="163">
                  <c:v>668.95640389594485</c:v>
                </c:pt>
                <c:pt idx="164">
                  <c:v>670.94405793630858</c:v>
                </c:pt>
                <c:pt idx="165">
                  <c:v>672.90174372965248</c:v>
                </c:pt>
                <c:pt idx="166">
                  <c:v>674.82962520624187</c:v>
                </c:pt>
                <c:pt idx="167">
                  <c:v>676.72786292423677</c:v>
                </c:pt>
                <c:pt idx="168">
                  <c:v>678.59661412786704</c:v>
                </c:pt>
                <c:pt idx="169">
                  <c:v>680.43603280398918</c:v>
                </c:pt>
                <c:pt idx="170">
                  <c:v>682.24626973706529</c:v>
                </c:pt>
                <c:pt idx="171">
                  <c:v>684.0274725626158</c:v>
                </c:pt>
                <c:pt idx="172">
                  <c:v>685.77978581918273</c:v>
                </c:pt>
                <c:pt idx="173">
                  <c:v>687.50335099884967</c:v>
                </c:pt>
                <c:pt idx="174">
                  <c:v>689.19830659635568</c:v>
                </c:pt>
                <c:pt idx="175">
                  <c:v>690.86478815684325</c:v>
                </c:pt>
                <c:pt idx="176">
                  <c:v>692.50292832227683</c:v>
                </c:pt>
                <c:pt idx="177">
                  <c:v>694.11285687656846</c:v>
                </c:pt>
                <c:pt idx="178">
                  <c:v>695.69470078944391</c:v>
                </c:pt>
                <c:pt idx="179">
                  <c:v>697.24858425908508</c:v>
                </c:pt>
                <c:pt idx="180">
                  <c:v>698.77462875357708</c:v>
                </c:pt>
                <c:pt idx="181">
                  <c:v>700.27295305119605</c:v>
                </c:pt>
                <c:pt idx="182">
                  <c:v>701.74367327956224</c:v>
                </c:pt>
                <c:pt idx="183">
                  <c:v>703.18690295369254</c:v>
                </c:pt>
                <c:pt idx="184">
                  <c:v>704.60275301297543</c:v>
                </c:pt>
                <c:pt idx="185">
                  <c:v>705.99133185709991</c:v>
                </c:pt>
                <c:pt idx="186">
                  <c:v>707.35274538095973</c:v>
                </c:pt>
                <c:pt idx="187">
                  <c:v>708.6870970085622</c:v>
                </c:pt>
                <c:pt idx="188">
                  <c:v>709.99448772596281</c:v>
                </c:pt>
                <c:pt idx="189">
                  <c:v>711.27501611325033</c:v>
                </c:pt>
                <c:pt idx="190">
                  <c:v>712.52877837560391</c:v>
                </c:pt>
                <c:pt idx="191">
                  <c:v>713.75586837344576</c:v>
                </c:pt>
                <c:pt idx="192">
                  <c:v>714.95637765170727</c:v>
                </c:pt>
                <c:pt idx="193">
                  <c:v>716.13039546823143</c:v>
                </c:pt>
                <c:pt idx="194">
                  <c:v>717.2780088213301</c:v>
                </c:pt>
                <c:pt idx="195">
                  <c:v>718.39930247651455</c:v>
                </c:pt>
                <c:pt idx="196">
                  <c:v>719.49435899241678</c:v>
                </c:pt>
                <c:pt idx="197">
                  <c:v>720.56325874592176</c:v>
                </c:pt>
                <c:pt idx="198">
                  <c:v>721.60607995652322</c:v>
                </c:pt>
                <c:pt idx="199">
                  <c:v>722.62289870992299</c:v>
                </c:pt>
                <c:pt idx="200">
                  <c:v>723.61378898088674</c:v>
                </c:pt>
                <c:pt idx="201">
                  <c:v>724.57882265537387</c:v>
                </c:pt>
                <c:pt idx="202">
                  <c:v>725.51806955195173</c:v>
                </c:pt>
                <c:pt idx="203">
                  <c:v>726.43159744251432</c:v>
                </c:pt>
                <c:pt idx="204">
                  <c:v>727.3194720723119</c:v>
                </c:pt>
                <c:pt idx="205">
                  <c:v>728.18175717930967</c:v>
                </c:pt>
                <c:pt idx="206">
                  <c:v>729.01851451288633</c:v>
                </c:pt>
                <c:pt idx="207">
                  <c:v>729.82980385188239</c:v>
                </c:pt>
                <c:pt idx="208">
                  <c:v>730.61568302201295</c:v>
                </c:pt>
                <c:pt idx="209">
                  <c:v>731.37620791265419</c:v>
                </c:pt>
                <c:pt idx="210">
                  <c:v>732.11143249301381</c:v>
                </c:pt>
                <c:pt idx="211">
                  <c:v>732.82140882769602</c:v>
                </c:pt>
                <c:pt idx="212">
                  <c:v>733.50618709167179</c:v>
                </c:pt>
                <c:pt idx="213">
                  <c:v>734.16581558466123</c:v>
                </c:pt>
                <c:pt idx="214">
                  <c:v>734.80034074493983</c:v>
                </c:pt>
                <c:pt idx="215">
                  <c:v>735.40980716257491</c:v>
                </c:pt>
                <c:pt idx="216">
                  <c:v>735.99425759210044</c:v>
                </c:pt>
                <c:pt idx="217">
                  <c:v>736.5537329646404</c:v>
                </c:pt>
                <c:pt idx="218">
                  <c:v>737.0882723994855</c:v>
                </c:pt>
                <c:pt idx="219">
                  <c:v>737.59791321513035</c:v>
                </c:pt>
                <c:pt idx="220">
                  <c:v>738.08269093977924</c:v>
                </c:pt>
                <c:pt idx="221">
                  <c:v>738.54263932132699</c:v>
                </c:pt>
                <c:pt idx="222">
                  <c:v>738.97779033681854</c:v>
                </c:pt>
                <c:pt idx="223">
                  <c:v>739.38817420139503</c:v>
                </c:pt>
                <c:pt idx="224">
                  <c:v>739.77381937673226</c:v>
                </c:pt>
                <c:pt idx="225">
                  <c:v>740.13475257897289</c:v>
                </c:pt>
                <c:pt idx="226">
                  <c:v>740.47099878616291</c:v>
                </c:pt>
                <c:pt idx="227">
                  <c:v>740.78258124519061</c:v>
                </c:pt>
                <c:pt idx="228">
                  <c:v>741.06952147823722</c:v>
                </c:pt>
                <c:pt idx="229">
                  <c:v>741.33183928873973</c:v>
                </c:pt>
                <c:pt idx="230">
                  <c:v>741.56955276687108</c:v>
                </c:pt>
                <c:pt idx="231">
                  <c:v>741.7826782945408</c:v>
                </c:pt>
                <c:pt idx="232">
                  <c:v>741.97123054991744</c:v>
                </c:pt>
                <c:pt idx="233">
                  <c:v>742.13522251147856</c:v>
                </c:pt>
                <c:pt idx="234">
                  <c:v>742.27466546158735</c:v>
                </c:pt>
                <c:pt idx="235">
                  <c:v>742.38956898960055</c:v>
                </c:pt>
                <c:pt idx="236">
                  <c:v>742.47994099450693</c:v>
                </c:pt>
                <c:pt idx="237">
                  <c:v>742.54578768710167</c:v>
                </c:pt>
                <c:pt idx="238">
                  <c:v>742.58711359169206</c:v>
                </c:pt>
                <c:pt idx="239">
                  <c:v>742.60392154734404</c:v>
                </c:pt>
                <c:pt idx="240">
                  <c:v>742.59621277040401</c:v>
                </c:pt>
                <c:pt idx="241">
                  <c:v>742.56398806713116</c:v>
                </c:pt>
                <c:pt idx="242">
                  <c:v>742.50724965102359</c:v>
                </c:pt>
                <c:pt idx="243">
                  <c:v>742.42600141863397</c:v>
                </c:pt>
                <c:pt idx="244">
                  <c:v>742.32024894866709</c:v>
                </c:pt>
                <c:pt idx="245">
                  <c:v>742.18999950044679</c:v>
                </c:pt>
                <c:pt idx="246">
                  <c:v>742.03526201192426</c:v>
                </c:pt>
                <c:pt idx="247">
                  <c:v>741.856047097226</c:v>
                </c:pt>
                <c:pt idx="248">
                  <c:v>741.6523670437432</c:v>
                </c:pt>
                <c:pt idx="249">
                  <c:v>741.42423580876573</c:v>
                </c:pt>
                <c:pt idx="250">
                  <c:v>741.17166901566054</c:v>
                </c:pt>
                <c:pt idx="251">
                  <c:v>740.89468394959965</c:v>
                </c:pt>
                <c:pt idx="252">
                  <c:v>740.59329955283556</c:v>
                </c:pt>
                <c:pt idx="253">
                  <c:v>740.26753641953269</c:v>
                </c:pt>
                <c:pt idx="254">
                  <c:v>739.91741679015297</c:v>
                </c:pt>
                <c:pt idx="255">
                  <c:v>739.54296454540111</c:v>
                </c:pt>
                <c:pt idx="256">
                  <c:v>739.14420519973169</c:v>
                </c:pt>
                <c:pt idx="257">
                  <c:v>738.72116589442567</c:v>
                </c:pt>
                <c:pt idx="258">
                  <c:v>738.27387539023323</c:v>
                </c:pt>
                <c:pt idx="259">
                  <c:v>737.80236405959442</c:v>
                </c:pt>
                <c:pt idx="260">
                  <c:v>737.30666387843712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804-EB4E-8AA6-CF25BB18EFF0}"/>
            </c:ext>
          </c:extLst>
        </c:ser>
        <c:ser>
          <c:idx val="3"/>
          <c:order val="3"/>
          <c:tx>
            <c:strRef>
              <c:f>Sheet1!$N$1</c:f>
              <c:strCache>
                <c:ptCount val="1"/>
                <c:pt idx="0">
                  <c:v>Alt AGL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3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Sheet1!$K$2:$K$262</c:f>
              <c:numCache>
                <c:formatCode>General</c:formatCode>
                <c:ptCount val="2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</c:numCache>
            </c:numRef>
          </c:xVal>
          <c:yVal>
            <c:numRef>
              <c:f>Sheet1!$N$2:$N$262</c:f>
              <c:numCache>
                <c:formatCode>General</c:formatCode>
                <c:ptCount val="261"/>
                <c:pt idx="0">
                  <c:v>0</c:v>
                </c:pt>
                <c:pt idx="1">
                  <c:v>0.30480000000000002</c:v>
                </c:pt>
                <c:pt idx="2">
                  <c:v>0.30480000000000002</c:v>
                </c:pt>
                <c:pt idx="3">
                  <c:v>0</c:v>
                </c:pt>
                <c:pt idx="4">
                  <c:v>0.30480000000000002</c:v>
                </c:pt>
                <c:pt idx="5">
                  <c:v>0.30480000000000002</c:v>
                </c:pt>
                <c:pt idx="6">
                  <c:v>0.30480000000000002</c:v>
                </c:pt>
                <c:pt idx="7">
                  <c:v>-0.9144000000000001</c:v>
                </c:pt>
                <c:pt idx="8">
                  <c:v>-0.30480000000000002</c:v>
                </c:pt>
                <c:pt idx="9">
                  <c:v>0.9144000000000001</c:v>
                </c:pt>
                <c:pt idx="10">
                  <c:v>1.524</c:v>
                </c:pt>
                <c:pt idx="11">
                  <c:v>3.048</c:v>
                </c:pt>
                <c:pt idx="12">
                  <c:v>4.5720000000000001</c:v>
                </c:pt>
                <c:pt idx="13">
                  <c:v>6.4008000000000003</c:v>
                </c:pt>
                <c:pt idx="14">
                  <c:v>9.1440000000000001</c:v>
                </c:pt>
                <c:pt idx="15">
                  <c:v>13.716000000000001</c:v>
                </c:pt>
                <c:pt idx="16">
                  <c:v>19.507200000000001</c:v>
                </c:pt>
                <c:pt idx="17">
                  <c:v>26.517600000000002</c:v>
                </c:pt>
                <c:pt idx="18">
                  <c:v>37.490400000000001</c:v>
                </c:pt>
                <c:pt idx="19">
                  <c:v>40.843200000000003</c:v>
                </c:pt>
                <c:pt idx="20">
                  <c:v>39.928800000000003</c:v>
                </c:pt>
                <c:pt idx="21">
                  <c:v>38.1</c:v>
                </c:pt>
                <c:pt idx="22">
                  <c:v>37.795200000000001</c:v>
                </c:pt>
                <c:pt idx="23">
                  <c:v>38.1</c:v>
                </c:pt>
                <c:pt idx="24">
                  <c:v>40.538400000000003</c:v>
                </c:pt>
                <c:pt idx="25">
                  <c:v>42.672000000000004</c:v>
                </c:pt>
                <c:pt idx="26">
                  <c:v>45.415200000000006</c:v>
                </c:pt>
                <c:pt idx="27">
                  <c:v>48.463200000000001</c:v>
                </c:pt>
                <c:pt idx="28">
                  <c:v>53.035200000000003</c:v>
                </c:pt>
                <c:pt idx="29">
                  <c:v>56.997600000000006</c:v>
                </c:pt>
                <c:pt idx="30">
                  <c:v>60.3504</c:v>
                </c:pt>
                <c:pt idx="31">
                  <c:v>63.703200000000002</c:v>
                </c:pt>
                <c:pt idx="32">
                  <c:v>67.665599999999998</c:v>
                </c:pt>
                <c:pt idx="33">
                  <c:v>71.628</c:v>
                </c:pt>
                <c:pt idx="34">
                  <c:v>75.895200000000003</c:v>
                </c:pt>
                <c:pt idx="35">
                  <c:v>80.467200000000005</c:v>
                </c:pt>
                <c:pt idx="36">
                  <c:v>84.734400000000008</c:v>
                </c:pt>
                <c:pt idx="37">
                  <c:v>89.306400000000011</c:v>
                </c:pt>
                <c:pt idx="38">
                  <c:v>93.878399999999999</c:v>
                </c:pt>
                <c:pt idx="39">
                  <c:v>97.840800000000002</c:v>
                </c:pt>
                <c:pt idx="40">
                  <c:v>100.8888</c:v>
                </c:pt>
                <c:pt idx="41">
                  <c:v>104.85120000000001</c:v>
                </c:pt>
                <c:pt idx="42">
                  <c:v>108.20400000000001</c:v>
                </c:pt>
                <c:pt idx="43">
                  <c:v>115.82400000000001</c:v>
                </c:pt>
                <c:pt idx="44">
                  <c:v>124.3584</c:v>
                </c:pt>
                <c:pt idx="45">
                  <c:v>131.97839999999999</c:v>
                </c:pt>
                <c:pt idx="46">
                  <c:v>139.5984</c:v>
                </c:pt>
                <c:pt idx="47">
                  <c:v>146.6088</c:v>
                </c:pt>
                <c:pt idx="48">
                  <c:v>154.83840000000001</c:v>
                </c:pt>
                <c:pt idx="49">
                  <c:v>162.45840000000001</c:v>
                </c:pt>
                <c:pt idx="50">
                  <c:v>170.99280000000002</c:v>
                </c:pt>
                <c:pt idx="51">
                  <c:v>179.22240000000002</c:v>
                </c:pt>
                <c:pt idx="52">
                  <c:v>187.7568</c:v>
                </c:pt>
                <c:pt idx="53">
                  <c:v>195.6816</c:v>
                </c:pt>
                <c:pt idx="54">
                  <c:v>203.91120000000001</c:v>
                </c:pt>
                <c:pt idx="55">
                  <c:v>211.83600000000001</c:v>
                </c:pt>
                <c:pt idx="56">
                  <c:v>219.76080000000002</c:v>
                </c:pt>
                <c:pt idx="57">
                  <c:v>226.77120000000002</c:v>
                </c:pt>
                <c:pt idx="58">
                  <c:v>235.0008</c:v>
                </c:pt>
                <c:pt idx="59">
                  <c:v>242.0112</c:v>
                </c:pt>
                <c:pt idx="60">
                  <c:v>249.93600000000001</c:v>
                </c:pt>
                <c:pt idx="61">
                  <c:v>256.94640000000004</c:v>
                </c:pt>
                <c:pt idx="62">
                  <c:v>264.26159999999999</c:v>
                </c:pt>
                <c:pt idx="63">
                  <c:v>271.27199999999999</c:v>
                </c:pt>
                <c:pt idx="64">
                  <c:v>278.892</c:v>
                </c:pt>
                <c:pt idx="65">
                  <c:v>285.2928</c:v>
                </c:pt>
                <c:pt idx="66">
                  <c:v>291.9984</c:v>
                </c:pt>
                <c:pt idx="67">
                  <c:v>298.39920000000001</c:v>
                </c:pt>
                <c:pt idx="68">
                  <c:v>305.10480000000001</c:v>
                </c:pt>
                <c:pt idx="69">
                  <c:v>311.81040000000002</c:v>
                </c:pt>
                <c:pt idx="70">
                  <c:v>318.82080000000002</c:v>
                </c:pt>
                <c:pt idx="71">
                  <c:v>324.91680000000002</c:v>
                </c:pt>
                <c:pt idx="72">
                  <c:v>331.62240000000003</c:v>
                </c:pt>
                <c:pt idx="73">
                  <c:v>337.71840000000003</c:v>
                </c:pt>
                <c:pt idx="74">
                  <c:v>344.11920000000003</c:v>
                </c:pt>
                <c:pt idx="75">
                  <c:v>350.21520000000004</c:v>
                </c:pt>
                <c:pt idx="76">
                  <c:v>356.00640000000004</c:v>
                </c:pt>
                <c:pt idx="77">
                  <c:v>361.79760000000005</c:v>
                </c:pt>
                <c:pt idx="78">
                  <c:v>366.97919999999999</c:v>
                </c:pt>
                <c:pt idx="79">
                  <c:v>372.7704</c:v>
                </c:pt>
                <c:pt idx="80">
                  <c:v>378.8664</c:v>
                </c:pt>
                <c:pt idx="81">
                  <c:v>384.048</c:v>
                </c:pt>
                <c:pt idx="82">
                  <c:v>389.53440000000001</c:v>
                </c:pt>
                <c:pt idx="83">
                  <c:v>395.02080000000001</c:v>
                </c:pt>
                <c:pt idx="84">
                  <c:v>400.50720000000001</c:v>
                </c:pt>
                <c:pt idx="85">
                  <c:v>405.38400000000001</c:v>
                </c:pt>
                <c:pt idx="86">
                  <c:v>411.17520000000002</c:v>
                </c:pt>
                <c:pt idx="87">
                  <c:v>416.66160000000002</c:v>
                </c:pt>
                <c:pt idx="88">
                  <c:v>421.53840000000002</c:v>
                </c:pt>
                <c:pt idx="89">
                  <c:v>426.11040000000003</c:v>
                </c:pt>
                <c:pt idx="90">
                  <c:v>431.90160000000003</c:v>
                </c:pt>
                <c:pt idx="91">
                  <c:v>435.55920000000003</c:v>
                </c:pt>
                <c:pt idx="92">
                  <c:v>440.74080000000004</c:v>
                </c:pt>
                <c:pt idx="93">
                  <c:v>445.61760000000004</c:v>
                </c:pt>
                <c:pt idx="94">
                  <c:v>450.18960000000004</c:v>
                </c:pt>
                <c:pt idx="95">
                  <c:v>455.37120000000004</c:v>
                </c:pt>
                <c:pt idx="96">
                  <c:v>459.94320000000005</c:v>
                </c:pt>
                <c:pt idx="97">
                  <c:v>464.51520000000005</c:v>
                </c:pt>
                <c:pt idx="98">
                  <c:v>468.7824</c:v>
                </c:pt>
                <c:pt idx="99">
                  <c:v>473.0496</c:v>
                </c:pt>
                <c:pt idx="100">
                  <c:v>477.9264</c:v>
                </c:pt>
                <c:pt idx="101">
                  <c:v>482.4984</c:v>
                </c:pt>
                <c:pt idx="102">
                  <c:v>486.46080000000001</c:v>
                </c:pt>
                <c:pt idx="103">
                  <c:v>490.72800000000001</c:v>
                </c:pt>
                <c:pt idx="104">
                  <c:v>494.99520000000001</c:v>
                </c:pt>
                <c:pt idx="105">
                  <c:v>499.26240000000001</c:v>
                </c:pt>
                <c:pt idx="106">
                  <c:v>503.22480000000002</c:v>
                </c:pt>
                <c:pt idx="107">
                  <c:v>507.18720000000002</c:v>
                </c:pt>
                <c:pt idx="108">
                  <c:v>511.45440000000002</c:v>
                </c:pt>
                <c:pt idx="109">
                  <c:v>515.72160000000008</c:v>
                </c:pt>
                <c:pt idx="110">
                  <c:v>519.68400000000008</c:v>
                </c:pt>
                <c:pt idx="111">
                  <c:v>523.34159999999997</c:v>
                </c:pt>
                <c:pt idx="112">
                  <c:v>526.99919999999997</c:v>
                </c:pt>
                <c:pt idx="113">
                  <c:v>530.96159999999998</c:v>
                </c:pt>
                <c:pt idx="114">
                  <c:v>534.31439999999998</c:v>
                </c:pt>
                <c:pt idx="115">
                  <c:v>538.27679999999998</c:v>
                </c:pt>
                <c:pt idx="116">
                  <c:v>542.23919999999998</c:v>
                </c:pt>
                <c:pt idx="117">
                  <c:v>545.89679999999998</c:v>
                </c:pt>
                <c:pt idx="118">
                  <c:v>548.64</c:v>
                </c:pt>
                <c:pt idx="119">
                  <c:v>552.29759999999999</c:v>
                </c:pt>
                <c:pt idx="120">
                  <c:v>555.65039999999999</c:v>
                </c:pt>
                <c:pt idx="121">
                  <c:v>559.00319999999999</c:v>
                </c:pt>
                <c:pt idx="122">
                  <c:v>563.2704</c:v>
                </c:pt>
                <c:pt idx="123">
                  <c:v>566.0136</c:v>
                </c:pt>
                <c:pt idx="124">
                  <c:v>569.3664</c:v>
                </c:pt>
                <c:pt idx="125">
                  <c:v>572.4144</c:v>
                </c:pt>
                <c:pt idx="126">
                  <c:v>575.7672</c:v>
                </c:pt>
                <c:pt idx="127">
                  <c:v>579.12</c:v>
                </c:pt>
                <c:pt idx="128">
                  <c:v>582.16800000000001</c:v>
                </c:pt>
                <c:pt idx="129">
                  <c:v>584.91120000000001</c:v>
                </c:pt>
                <c:pt idx="130">
                  <c:v>588.26400000000001</c:v>
                </c:pt>
                <c:pt idx="131">
                  <c:v>591.31200000000001</c:v>
                </c:pt>
                <c:pt idx="132">
                  <c:v>594.66480000000001</c:v>
                </c:pt>
                <c:pt idx="133">
                  <c:v>597.10320000000002</c:v>
                </c:pt>
                <c:pt idx="134">
                  <c:v>600.76080000000002</c:v>
                </c:pt>
                <c:pt idx="135">
                  <c:v>602.89440000000002</c:v>
                </c:pt>
                <c:pt idx="136">
                  <c:v>605.63760000000002</c:v>
                </c:pt>
                <c:pt idx="137">
                  <c:v>608.99040000000002</c:v>
                </c:pt>
                <c:pt idx="138">
                  <c:v>611.42880000000002</c:v>
                </c:pt>
                <c:pt idx="139">
                  <c:v>614.17200000000003</c:v>
                </c:pt>
                <c:pt idx="140">
                  <c:v>616.30560000000003</c:v>
                </c:pt>
                <c:pt idx="141">
                  <c:v>619.35360000000003</c:v>
                </c:pt>
                <c:pt idx="142">
                  <c:v>622.09680000000003</c:v>
                </c:pt>
                <c:pt idx="143">
                  <c:v>624.53520000000003</c:v>
                </c:pt>
                <c:pt idx="144">
                  <c:v>626.66880000000003</c:v>
                </c:pt>
                <c:pt idx="145">
                  <c:v>629.41200000000003</c:v>
                </c:pt>
                <c:pt idx="146">
                  <c:v>632.15520000000004</c:v>
                </c:pt>
                <c:pt idx="147">
                  <c:v>634.59360000000004</c:v>
                </c:pt>
                <c:pt idx="148">
                  <c:v>637.33680000000004</c:v>
                </c:pt>
                <c:pt idx="149">
                  <c:v>639.47040000000004</c:v>
                </c:pt>
                <c:pt idx="150">
                  <c:v>641.90880000000004</c:v>
                </c:pt>
                <c:pt idx="151">
                  <c:v>644.65200000000004</c:v>
                </c:pt>
                <c:pt idx="152">
                  <c:v>646.78560000000004</c:v>
                </c:pt>
                <c:pt idx="153">
                  <c:v>648.61440000000005</c:v>
                </c:pt>
                <c:pt idx="154">
                  <c:v>651.35760000000005</c:v>
                </c:pt>
                <c:pt idx="155">
                  <c:v>652.88160000000005</c:v>
                </c:pt>
                <c:pt idx="156">
                  <c:v>655.62480000000005</c:v>
                </c:pt>
                <c:pt idx="157">
                  <c:v>657.45360000000005</c:v>
                </c:pt>
                <c:pt idx="158">
                  <c:v>659.28240000000005</c:v>
                </c:pt>
                <c:pt idx="159">
                  <c:v>662.02560000000005</c:v>
                </c:pt>
                <c:pt idx="160">
                  <c:v>663.85440000000006</c:v>
                </c:pt>
                <c:pt idx="161">
                  <c:v>665.68320000000006</c:v>
                </c:pt>
                <c:pt idx="162">
                  <c:v>667.20720000000006</c:v>
                </c:pt>
                <c:pt idx="163">
                  <c:v>669.95040000000006</c:v>
                </c:pt>
                <c:pt idx="164">
                  <c:v>671.77920000000006</c:v>
                </c:pt>
                <c:pt idx="165">
                  <c:v>673.60800000000006</c:v>
                </c:pt>
                <c:pt idx="166">
                  <c:v>675.43680000000006</c:v>
                </c:pt>
                <c:pt idx="167">
                  <c:v>676.96080000000006</c:v>
                </c:pt>
                <c:pt idx="168">
                  <c:v>678.48480000000006</c:v>
                </c:pt>
                <c:pt idx="169">
                  <c:v>681.22800000000007</c:v>
                </c:pt>
                <c:pt idx="170">
                  <c:v>682.75200000000007</c:v>
                </c:pt>
                <c:pt idx="171">
                  <c:v>683.97120000000007</c:v>
                </c:pt>
                <c:pt idx="172">
                  <c:v>685.80000000000007</c:v>
                </c:pt>
                <c:pt idx="173">
                  <c:v>687.62880000000007</c:v>
                </c:pt>
                <c:pt idx="174">
                  <c:v>689.15280000000007</c:v>
                </c:pt>
                <c:pt idx="175">
                  <c:v>690.98160000000007</c:v>
                </c:pt>
                <c:pt idx="176">
                  <c:v>692.20080000000007</c:v>
                </c:pt>
                <c:pt idx="177">
                  <c:v>694.02960000000007</c:v>
                </c:pt>
                <c:pt idx="178">
                  <c:v>695.85840000000007</c:v>
                </c:pt>
                <c:pt idx="179">
                  <c:v>696.77280000000007</c:v>
                </c:pt>
                <c:pt idx="180">
                  <c:v>698.29680000000008</c:v>
                </c:pt>
                <c:pt idx="181">
                  <c:v>700.12560000000008</c:v>
                </c:pt>
                <c:pt idx="182">
                  <c:v>701.34480000000008</c:v>
                </c:pt>
                <c:pt idx="183">
                  <c:v>702.86880000000008</c:v>
                </c:pt>
                <c:pt idx="184">
                  <c:v>704.08800000000008</c:v>
                </c:pt>
                <c:pt idx="185">
                  <c:v>705.00240000000008</c:v>
                </c:pt>
                <c:pt idx="186">
                  <c:v>706.83120000000008</c:v>
                </c:pt>
                <c:pt idx="187">
                  <c:v>707.74560000000008</c:v>
                </c:pt>
                <c:pt idx="188">
                  <c:v>709.26960000000008</c:v>
                </c:pt>
                <c:pt idx="189">
                  <c:v>709.87920000000008</c:v>
                </c:pt>
                <c:pt idx="190">
                  <c:v>711.70800000000008</c:v>
                </c:pt>
                <c:pt idx="191">
                  <c:v>712.62240000000008</c:v>
                </c:pt>
                <c:pt idx="192">
                  <c:v>714.14640000000009</c:v>
                </c:pt>
                <c:pt idx="193">
                  <c:v>715.36560000000009</c:v>
                </c:pt>
                <c:pt idx="194">
                  <c:v>716.58480000000009</c:v>
                </c:pt>
                <c:pt idx="195">
                  <c:v>717.80400000000009</c:v>
                </c:pt>
                <c:pt idx="196">
                  <c:v>718.71840000000009</c:v>
                </c:pt>
                <c:pt idx="197">
                  <c:v>719.63280000000009</c:v>
                </c:pt>
                <c:pt idx="198">
                  <c:v>720.54720000000009</c:v>
                </c:pt>
                <c:pt idx="199">
                  <c:v>721.46160000000009</c:v>
                </c:pt>
                <c:pt idx="200">
                  <c:v>722.07120000000009</c:v>
                </c:pt>
                <c:pt idx="201">
                  <c:v>723.29040000000009</c:v>
                </c:pt>
                <c:pt idx="202">
                  <c:v>724.20480000000009</c:v>
                </c:pt>
                <c:pt idx="203">
                  <c:v>724.81440000000009</c:v>
                </c:pt>
                <c:pt idx="204">
                  <c:v>726.03360000000009</c:v>
                </c:pt>
                <c:pt idx="205">
                  <c:v>726.64320000000009</c:v>
                </c:pt>
                <c:pt idx="206">
                  <c:v>727.55760000000009</c:v>
                </c:pt>
                <c:pt idx="207">
                  <c:v>728.16720000000009</c:v>
                </c:pt>
                <c:pt idx="208">
                  <c:v>729.08159999999998</c:v>
                </c:pt>
                <c:pt idx="209">
                  <c:v>729.69119999999998</c:v>
                </c:pt>
                <c:pt idx="210">
                  <c:v>730.30079999999998</c:v>
                </c:pt>
                <c:pt idx="211">
                  <c:v>731.21519999999998</c:v>
                </c:pt>
                <c:pt idx="212">
                  <c:v>731.52</c:v>
                </c:pt>
                <c:pt idx="213">
                  <c:v>732.12959999999998</c:v>
                </c:pt>
                <c:pt idx="214">
                  <c:v>732.12959999999998</c:v>
                </c:pt>
                <c:pt idx="215">
                  <c:v>733.04399999999998</c:v>
                </c:pt>
                <c:pt idx="216">
                  <c:v>733.95839999999998</c:v>
                </c:pt>
                <c:pt idx="217">
                  <c:v>734.26319999999998</c:v>
                </c:pt>
                <c:pt idx="218">
                  <c:v>735.17759999999998</c:v>
                </c:pt>
                <c:pt idx="219">
                  <c:v>735.17759999999998</c:v>
                </c:pt>
                <c:pt idx="220">
                  <c:v>736.09199999999998</c:v>
                </c:pt>
                <c:pt idx="221">
                  <c:v>736.70159999999998</c:v>
                </c:pt>
                <c:pt idx="222">
                  <c:v>736.70159999999998</c:v>
                </c:pt>
                <c:pt idx="223">
                  <c:v>737.00639999999999</c:v>
                </c:pt>
                <c:pt idx="224">
                  <c:v>737.31119999999999</c:v>
                </c:pt>
                <c:pt idx="225">
                  <c:v>737.61599999999999</c:v>
                </c:pt>
                <c:pt idx="226">
                  <c:v>737.31119999999999</c:v>
                </c:pt>
                <c:pt idx="227">
                  <c:v>737.92079999999999</c:v>
                </c:pt>
                <c:pt idx="228">
                  <c:v>738.53039999999999</c:v>
                </c:pt>
                <c:pt idx="229">
                  <c:v>738.83519999999999</c:v>
                </c:pt>
                <c:pt idx="230">
                  <c:v>739.14</c:v>
                </c:pt>
                <c:pt idx="231">
                  <c:v>739.44479999999999</c:v>
                </c:pt>
                <c:pt idx="232">
                  <c:v>739.44479999999999</c:v>
                </c:pt>
                <c:pt idx="233">
                  <c:v>739.44479999999999</c:v>
                </c:pt>
                <c:pt idx="234">
                  <c:v>740.05439999999999</c:v>
                </c:pt>
                <c:pt idx="235">
                  <c:v>440.74080000000004</c:v>
                </c:pt>
                <c:pt idx="236">
                  <c:v>764.1336</c:v>
                </c:pt>
                <c:pt idx="237">
                  <c:v>757.428</c:v>
                </c:pt>
                <c:pt idx="238">
                  <c:v>743.10239999999999</c:v>
                </c:pt>
                <c:pt idx="239">
                  <c:v>742.49279999999999</c:v>
                </c:pt>
                <c:pt idx="240">
                  <c:v>742.18799999999999</c:v>
                </c:pt>
                <c:pt idx="241">
                  <c:v>741.88319999999999</c:v>
                </c:pt>
                <c:pt idx="242">
                  <c:v>749.19839999999999</c:v>
                </c:pt>
                <c:pt idx="243">
                  <c:v>748.89359999999999</c:v>
                </c:pt>
                <c:pt idx="244">
                  <c:v>748.89359999999999</c:v>
                </c:pt>
                <c:pt idx="245">
                  <c:v>739.14</c:v>
                </c:pt>
                <c:pt idx="246">
                  <c:v>746.45519999999999</c:v>
                </c:pt>
                <c:pt idx="247">
                  <c:v>742.18799999999999</c:v>
                </c:pt>
                <c:pt idx="248">
                  <c:v>740.05439999999999</c:v>
                </c:pt>
                <c:pt idx="249">
                  <c:v>741.88319999999999</c:v>
                </c:pt>
                <c:pt idx="250">
                  <c:v>741.57839999999999</c:v>
                </c:pt>
                <c:pt idx="251">
                  <c:v>740.96879999999999</c:v>
                </c:pt>
                <c:pt idx="252">
                  <c:v>739.14</c:v>
                </c:pt>
                <c:pt idx="253">
                  <c:v>738.22559999999999</c:v>
                </c:pt>
                <c:pt idx="254">
                  <c:v>737.92079999999999</c:v>
                </c:pt>
                <c:pt idx="255">
                  <c:v>738.53039999999999</c:v>
                </c:pt>
                <c:pt idx="256">
                  <c:v>738.53039999999999</c:v>
                </c:pt>
                <c:pt idx="257">
                  <c:v>738.22559999999999</c:v>
                </c:pt>
                <c:pt idx="258">
                  <c:v>738.22559999999999</c:v>
                </c:pt>
                <c:pt idx="259">
                  <c:v>738.53039999999999</c:v>
                </c:pt>
                <c:pt idx="260">
                  <c:v>737.61599999999999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804-EB4E-8AA6-CF25BB18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63824"/>
        <c:axId val="93759552"/>
      </c:scatterChart>
      <c:valAx>
        <c:axId val="9375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55792"/>
        <c:crosses val="autoZero"/>
        <c:crossBetween val="midCat"/>
      </c:valAx>
      <c:valAx>
        <c:axId val="937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</a:t>
                </a:r>
                <a:r>
                  <a:rPr lang="en-US" baseline="0"/>
                  <a:t> (m/s2), v (m/s)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52032"/>
        <c:crosses val="autoZero"/>
        <c:crossBetween val="midCat"/>
      </c:valAx>
      <c:valAx>
        <c:axId val="93759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63824"/>
        <c:crosses val="max"/>
        <c:crossBetween val="midCat"/>
      </c:valAx>
      <c:valAx>
        <c:axId val="9376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759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260350</xdr:colOff>
      <xdr:row>2</xdr:row>
      <xdr:rowOff>114300</xdr:rowOff>
    </xdr:from>
    <xdr:to>
      <xdr:col>25</xdr:col>
      <xdr:colOff>749300</xdr:colOff>
      <xdr:row>32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zoomScale="150" zoomScaleNormal="150" workbookViewId="0">
      <selection activeCell="B36" sqref="B36"/>
    </sheetView>
  </sheetViews>
  <sheetFormatPr baseColWidth="10" defaultRowHeight="16"/>
  <cols>
    <col min="1" max="1" width="16.1640625" bestFit="1" customWidth="1"/>
    <col min="2" max="2" width="8.6640625" customWidth="1"/>
    <col min="3" max="3" width="7.6640625" bestFit="1" customWidth="1"/>
    <col min="4" max="4" width="6" bestFit="1" customWidth="1"/>
    <col min="5" max="5" width="8.83203125" customWidth="1"/>
    <col min="6" max="6" width="4.1640625" bestFit="1" customWidth="1"/>
    <col min="7" max="7" width="5.1640625" bestFit="1" customWidth="1"/>
    <col min="8" max="8" width="8.83203125" customWidth="1"/>
    <col min="9" max="9" width="8.1640625" customWidth="1"/>
    <col min="10" max="10" width="7.5" customWidth="1"/>
    <col min="11" max="11" width="7.5" bestFit="1" customWidth="1"/>
    <col min="12" max="12" width="7.1640625" customWidth="1"/>
    <col min="13" max="13" width="8.33203125" customWidth="1"/>
    <col min="14" max="14" width="7.1640625" customWidth="1"/>
    <col min="15" max="15" width="7.5" customWidth="1"/>
    <col min="16" max="16" width="5.6640625" customWidth="1"/>
    <col min="17" max="17" width="6" customWidth="1"/>
  </cols>
  <sheetData>
    <row r="1" spans="1:20" ht="20">
      <c r="A1" t="s">
        <v>0</v>
      </c>
      <c r="B1" s="1">
        <v>0.34471000000000002</v>
      </c>
      <c r="C1" t="s">
        <v>1</v>
      </c>
      <c r="D1" t="s">
        <v>35</v>
      </c>
      <c r="E1" s="1">
        <v>0</v>
      </c>
      <c r="F1" t="s">
        <v>25</v>
      </c>
      <c r="G1" t="s">
        <v>54</v>
      </c>
      <c r="H1" t="s">
        <v>61</v>
      </c>
      <c r="I1" t="s">
        <v>62</v>
      </c>
      <c r="J1" t="s">
        <v>63</v>
      </c>
      <c r="K1" t="s">
        <v>64</v>
      </c>
      <c r="L1" t="s">
        <v>67</v>
      </c>
      <c r="M1" t="s">
        <v>68</v>
      </c>
      <c r="N1" t="s">
        <v>65</v>
      </c>
      <c r="O1" t="s">
        <v>66</v>
      </c>
      <c r="P1" t="s">
        <v>69</v>
      </c>
      <c r="Q1" t="s">
        <v>70</v>
      </c>
    </row>
    <row r="2" spans="1:20" ht="18">
      <c r="A2" t="s">
        <v>2</v>
      </c>
      <c r="B2" s="1">
        <v>4.0640000000000003E-2</v>
      </c>
      <c r="C2" t="s">
        <v>3</v>
      </c>
      <c r="D2" t="s">
        <v>47</v>
      </c>
      <c r="E2" s="5">
        <f>B10+B14</f>
        <v>0.54999918723628149</v>
      </c>
      <c r="F2" t="s">
        <v>19</v>
      </c>
      <c r="G2">
        <v>0</v>
      </c>
      <c r="H2">
        <f t="shared" ref="H2:H65" si="0">IF(G2&lt;$B$10,0,IF(G2&lt;$E$2,$B$18-$B$9*I2*ABS(I2),IF(G2&lt;$E$5,$B$22-$B$9*I2*ABS(I2),IF(G2&lt;$E$8,-$B$17*(1+I2^2/$B$26^2),-$B$17-$B$9*I2*ABS(I2)))))</f>
        <v>0</v>
      </c>
      <c r="I2">
        <f t="shared" ref="I2:I65" si="1">IF(G2&lt;$B$10,0,IF(G2&lt;$E$2,$B$19*TANH($B$20*(G2-$B$10)+$B$27),IF(G2&lt;$E$5,IF($E$4&lt;$B$23,$B$23*TANH($B$24*(G2-$E$2)+$B$28),$B$23*_xlfn.COTH($B$24*(G2-$E$2)+$B$29)),IF(G2&lt;$E$8,$B$26*TAN(-$B$30*(G2-$E$5)+$B$33),$B$26*TANH(-$B$30*(G2-$E$8))))))</f>
        <v>0</v>
      </c>
      <c r="J2">
        <f t="shared" ref="J2:J65" si="2">IF(G2&lt;$B$10,$B$11,IF(G2&lt;$E$2,$B$21*(LN(COSH($B$20*(G2-$B$10)+$B$27))-LN(COSH($B$27)))+$B$11,IF(G2&lt;$E$5,IF($E$4&lt;$B$23,$B$25*(LN(COSH($B$24*(G2-$E$2)+$B$28))-LN(COSH($B$28))),$B$25*(LN(SINH($B$24*(G2-$E$2)+$B$29))-LN(SINH($B$29))))+$E$3,IF(G2&lt;$E$8,$B$31*(LN(COS($B$30*(G2-$E$5)-$B$33))+$B$34)+$E$6,$B$26^2/(-$B$17)*(LN(COSH(-$B$30*(G2-$E$8)+ATANH(0)))-LN(COSH(ATANH(0))))+$E$9))))</f>
        <v>4.07603832587919E-4</v>
      </c>
      <c r="K2">
        <v>0</v>
      </c>
      <c r="L2">
        <v>0</v>
      </c>
      <c r="M2">
        <v>0</v>
      </c>
      <c r="N2">
        <f>L2*0.3048</f>
        <v>0</v>
      </c>
      <c r="O2">
        <f>M2*0.3048</f>
        <v>0</v>
      </c>
      <c r="P2">
        <f>(N2-J2)^2</f>
        <v>1.6614088434036029E-7</v>
      </c>
      <c r="Q2">
        <f>(O2-I2)^2</f>
        <v>0</v>
      </c>
      <c r="S2" t="s">
        <v>73</v>
      </c>
      <c r="T2" t="s">
        <v>74</v>
      </c>
    </row>
    <row r="3" spans="1:20" ht="20">
      <c r="A3" t="s">
        <v>4</v>
      </c>
      <c r="B3">
        <f>PI()/4*B2^2</f>
        <v>1.2971711464895945E-3</v>
      </c>
      <c r="C3" t="s">
        <v>5</v>
      </c>
      <c r="D3" t="s">
        <v>37</v>
      </c>
      <c r="E3">
        <f>B11+B19^2/B18*(LN(COSH((B20*B14+B27)))-LN(COSH(B27)))</f>
        <v>2.9140647226687144</v>
      </c>
      <c r="F3" t="s">
        <v>3</v>
      </c>
      <c r="G3">
        <f t="shared" ref="G3:G66" si="3">G2+$E$14</f>
        <v>0.05</v>
      </c>
      <c r="H3">
        <f t="shared" si="0"/>
        <v>0</v>
      </c>
      <c r="I3">
        <f t="shared" si="1"/>
        <v>0</v>
      </c>
      <c r="J3">
        <f t="shared" si="2"/>
        <v>4.07603832587919E-4</v>
      </c>
      <c r="K3">
        <v>0.05</v>
      </c>
      <c r="L3">
        <v>1</v>
      </c>
      <c r="M3">
        <v>13</v>
      </c>
      <c r="N3">
        <f t="shared" ref="N3:N66" si="4">L3*0.3048</f>
        <v>0.30480000000000002</v>
      </c>
      <c r="O3">
        <f t="shared" ref="O3:O66" si="5">M3*0.3048</f>
        <v>3.9624000000000001</v>
      </c>
      <c r="P3">
        <f t="shared" ref="P3:P66" si="6">(N3-J3)^2</f>
        <v>9.2654730844538749E-2</v>
      </c>
      <c r="Q3">
        <f t="shared" ref="Q3:Q66" si="7">(O3-I3)^2</f>
        <v>15.700613760000001</v>
      </c>
    </row>
    <row r="4" spans="1:20" ht="18">
      <c r="A4" t="s">
        <v>6</v>
      </c>
      <c r="B4" s="1">
        <v>298.14999999999998</v>
      </c>
      <c r="C4" t="s">
        <v>7</v>
      </c>
      <c r="D4" t="s">
        <v>38</v>
      </c>
      <c r="E4">
        <f>B19*TANH(B20*(B14-0)+B27)</f>
        <v>26.676416157050969</v>
      </c>
      <c r="F4" t="s">
        <v>25</v>
      </c>
      <c r="G4">
        <f t="shared" si="3"/>
        <v>0.1</v>
      </c>
      <c r="H4">
        <f t="shared" si="0"/>
        <v>0</v>
      </c>
      <c r="I4">
        <f t="shared" si="1"/>
        <v>0</v>
      </c>
      <c r="J4">
        <f t="shared" si="2"/>
        <v>4.07603832587919E-4</v>
      </c>
      <c r="K4">
        <v>0.1</v>
      </c>
      <c r="L4">
        <v>1</v>
      </c>
      <c r="M4">
        <v>-1</v>
      </c>
      <c r="N4">
        <f t="shared" si="4"/>
        <v>0.30480000000000002</v>
      </c>
      <c r="O4">
        <f t="shared" si="5"/>
        <v>-0.30480000000000002</v>
      </c>
      <c r="P4">
        <f t="shared" si="6"/>
        <v>9.2654730844538749E-2</v>
      </c>
      <c r="Q4">
        <f t="shared" si="7"/>
        <v>9.2903040000000006E-2</v>
      </c>
    </row>
    <row r="5" spans="1:20" ht="18">
      <c r="A5" t="s">
        <v>8</v>
      </c>
      <c r="B5" s="1">
        <v>101325</v>
      </c>
      <c r="C5" t="s">
        <v>9</v>
      </c>
      <c r="D5" t="s">
        <v>48</v>
      </c>
      <c r="E5" s="5">
        <f>B16+E2</f>
        <v>2.8601869855667941</v>
      </c>
      <c r="F5" t="s">
        <v>19</v>
      </c>
      <c r="G5">
        <f t="shared" si="3"/>
        <v>0.15000000000000002</v>
      </c>
      <c r="H5">
        <f t="shared" si="0"/>
        <v>0</v>
      </c>
      <c r="I5">
        <f t="shared" si="1"/>
        <v>0</v>
      </c>
      <c r="J5">
        <f t="shared" si="2"/>
        <v>4.07603832587919E-4</v>
      </c>
      <c r="K5">
        <v>0.15</v>
      </c>
      <c r="L5">
        <v>0</v>
      </c>
      <c r="M5">
        <v>4</v>
      </c>
      <c r="N5">
        <f t="shared" si="4"/>
        <v>0</v>
      </c>
      <c r="O5">
        <f t="shared" si="5"/>
        <v>1.2192000000000001</v>
      </c>
      <c r="P5">
        <f t="shared" si="6"/>
        <v>1.6614088434036029E-7</v>
      </c>
      <c r="Q5">
        <f t="shared" si="7"/>
        <v>1.4864486400000001</v>
      </c>
    </row>
    <row r="6" spans="1:20" ht="18">
      <c r="A6" s="2" t="s">
        <v>10</v>
      </c>
      <c r="B6" s="3">
        <v>8.3144597999999998</v>
      </c>
      <c r="C6" t="s">
        <v>11</v>
      </c>
      <c r="D6" t="s">
        <v>41</v>
      </c>
      <c r="E6">
        <f>IF($E$4&lt;$B$23,$B$25*(LN(COSH($B$24*(B16)+$B$28))-LN(COSH($B$28))),$B$25*(LN(SINH($B$24*(B16)+$B$29))-LN(SINH($B$29))))+$E$3</f>
        <v>223.40485828982349</v>
      </c>
      <c r="F6" t="s">
        <v>3</v>
      </c>
      <c r="G6">
        <f t="shared" si="3"/>
        <v>0.2</v>
      </c>
      <c r="H6">
        <f t="shared" si="0"/>
        <v>0</v>
      </c>
      <c r="I6">
        <f t="shared" si="1"/>
        <v>0</v>
      </c>
      <c r="J6">
        <f t="shared" si="2"/>
        <v>4.07603832587919E-4</v>
      </c>
      <c r="K6">
        <v>0.2</v>
      </c>
      <c r="L6">
        <v>1</v>
      </c>
      <c r="M6">
        <v>-2</v>
      </c>
      <c r="N6">
        <f t="shared" si="4"/>
        <v>0.30480000000000002</v>
      </c>
      <c r="O6">
        <f t="shared" si="5"/>
        <v>-0.60960000000000003</v>
      </c>
      <c r="P6">
        <f t="shared" si="6"/>
        <v>9.2654730844538749E-2</v>
      </c>
      <c r="Q6">
        <f t="shared" si="7"/>
        <v>0.37161216000000002</v>
      </c>
    </row>
    <row r="7" spans="1:20" ht="18">
      <c r="A7" t="s">
        <v>12</v>
      </c>
      <c r="B7" s="3">
        <v>29</v>
      </c>
      <c r="C7" t="s">
        <v>13</v>
      </c>
      <c r="D7" t="s">
        <v>42</v>
      </c>
      <c r="E7">
        <f>IF(E4&lt;B23,$B$23*TANH($B$24*($B$16)+$B$28),$B$23*_xlfn.COTH($B$24*($B$16)+_xlfn.ACOTH($E$4/$B$23)))</f>
        <v>151.60132204530956</v>
      </c>
      <c r="F7" t="s">
        <v>25</v>
      </c>
      <c r="G7">
        <f t="shared" si="3"/>
        <v>0.25</v>
      </c>
      <c r="H7">
        <f t="shared" si="0"/>
        <v>0</v>
      </c>
      <c r="I7">
        <f t="shared" si="1"/>
        <v>0</v>
      </c>
      <c r="J7">
        <f t="shared" si="2"/>
        <v>4.07603832587919E-4</v>
      </c>
      <c r="K7">
        <v>0.25</v>
      </c>
      <c r="L7">
        <v>1</v>
      </c>
      <c r="M7">
        <v>-2</v>
      </c>
      <c r="N7">
        <f t="shared" si="4"/>
        <v>0.30480000000000002</v>
      </c>
      <c r="O7">
        <f t="shared" si="5"/>
        <v>-0.60960000000000003</v>
      </c>
      <c r="P7">
        <f t="shared" si="6"/>
        <v>9.2654730844538749E-2</v>
      </c>
      <c r="Q7">
        <f t="shared" si="7"/>
        <v>0.37161216000000002</v>
      </c>
    </row>
    <row r="8" spans="1:20" ht="20">
      <c r="A8" s="4" t="s">
        <v>14</v>
      </c>
      <c r="B8" s="5">
        <f>B5/B6/B4*B7/1000</f>
        <v>1.1853476929524798</v>
      </c>
      <c r="C8" t="s">
        <v>15</v>
      </c>
      <c r="D8" t="s">
        <v>44</v>
      </c>
      <c r="E8">
        <f>B26/B17*B33+E5</f>
        <v>11.959278407213251</v>
      </c>
      <c r="F8" t="s">
        <v>19</v>
      </c>
      <c r="G8">
        <f t="shared" si="3"/>
        <v>0.3</v>
      </c>
      <c r="H8">
        <f t="shared" si="0"/>
        <v>0</v>
      </c>
      <c r="I8">
        <f t="shared" si="1"/>
        <v>0</v>
      </c>
      <c r="J8">
        <f t="shared" si="2"/>
        <v>4.07603832587919E-4</v>
      </c>
      <c r="K8">
        <v>0.3</v>
      </c>
      <c r="L8">
        <v>1</v>
      </c>
      <c r="M8">
        <v>2</v>
      </c>
      <c r="N8">
        <f t="shared" si="4"/>
        <v>0.30480000000000002</v>
      </c>
      <c r="O8">
        <f t="shared" si="5"/>
        <v>0.60960000000000003</v>
      </c>
      <c r="P8">
        <f t="shared" si="6"/>
        <v>9.2654730844538749E-2</v>
      </c>
      <c r="Q8">
        <f t="shared" si="7"/>
        <v>0.37161216000000002</v>
      </c>
    </row>
    <row r="9" spans="1:20" ht="18">
      <c r="A9" t="s">
        <v>60</v>
      </c>
      <c r="B9">
        <f>0.5*B12*B3*B8/B1</f>
        <v>1.400897197413408E-3</v>
      </c>
      <c r="D9" t="s">
        <v>49</v>
      </c>
      <c r="E9">
        <f>$B$26^2/$B$17*(LN(SQRT(1+$E$7^2/$B$26^2)))+E6</f>
        <v>742.60434366899062</v>
      </c>
      <c r="F9" t="s">
        <v>3</v>
      </c>
      <c r="G9">
        <f t="shared" si="3"/>
        <v>0.35</v>
      </c>
      <c r="H9">
        <f t="shared" si="0"/>
        <v>122.61212722961285</v>
      </c>
      <c r="I9">
        <f t="shared" si="1"/>
        <v>2.225310880531814</v>
      </c>
      <c r="J9">
        <f t="shared" si="2"/>
        <v>2.060082836373579E-2</v>
      </c>
      <c r="K9">
        <v>0.35</v>
      </c>
      <c r="L9">
        <v>-3</v>
      </c>
      <c r="M9">
        <v>11</v>
      </c>
      <c r="N9">
        <f t="shared" si="4"/>
        <v>-0.9144000000000001</v>
      </c>
      <c r="O9">
        <f t="shared" si="5"/>
        <v>3.3528000000000002</v>
      </c>
      <c r="P9">
        <f t="shared" si="6"/>
        <v>0.87422654904087227</v>
      </c>
      <c r="Q9">
        <f t="shared" si="7"/>
        <v>1.2712317145191459</v>
      </c>
    </row>
    <row r="10" spans="1:20" ht="18">
      <c r="A10" t="s">
        <v>53</v>
      </c>
      <c r="B10" s="1">
        <v>0.33185149383206691</v>
      </c>
      <c r="C10" t="s">
        <v>19</v>
      </c>
      <c r="D10" s="2" t="s">
        <v>50</v>
      </c>
      <c r="E10" s="1">
        <v>11.065672336982127</v>
      </c>
      <c r="F10" t="s">
        <v>19</v>
      </c>
      <c r="G10">
        <f t="shared" si="3"/>
        <v>0.39999999999999997</v>
      </c>
      <c r="H10">
        <f t="shared" si="0"/>
        <v>122.52129484596517</v>
      </c>
      <c r="I10">
        <f t="shared" si="1"/>
        <v>8.3540846482939237</v>
      </c>
      <c r="J10">
        <f t="shared" si="2"/>
        <v>0.28510464108065897</v>
      </c>
      <c r="K10">
        <v>0.4</v>
      </c>
      <c r="L10">
        <v>-1</v>
      </c>
      <c r="M10">
        <v>25</v>
      </c>
      <c r="N10">
        <f t="shared" si="4"/>
        <v>-0.30480000000000002</v>
      </c>
      <c r="O10">
        <f t="shared" si="5"/>
        <v>7.62</v>
      </c>
      <c r="P10">
        <f t="shared" si="6"/>
        <v>0.34798748556850112</v>
      </c>
      <c r="Q10">
        <f t="shared" si="7"/>
        <v>0.53888027086081358</v>
      </c>
    </row>
    <row r="11" spans="1:20" ht="18">
      <c r="A11" t="s">
        <v>34</v>
      </c>
      <c r="B11" s="1">
        <v>4.07603832587919E-4</v>
      </c>
      <c r="C11" t="s">
        <v>26</v>
      </c>
      <c r="D11" s="2" t="s">
        <v>51</v>
      </c>
      <c r="E11">
        <f>$B$26^2/(-$B$17)*(LN(COSH(-$B$30*(E8-$E$10)+ATANH(0)))-LN(COSH(ATANH(0))))+E9</f>
        <v>738.69602078879279</v>
      </c>
      <c r="F11" t="s">
        <v>3</v>
      </c>
      <c r="G11">
        <f t="shared" si="3"/>
        <v>0.44999999999999996</v>
      </c>
      <c r="H11">
        <f t="shared" si="0"/>
        <v>122.32551259872056</v>
      </c>
      <c r="I11">
        <f t="shared" si="1"/>
        <v>14.475691001156182</v>
      </c>
      <c r="J11">
        <f t="shared" si="2"/>
        <v>0.85588982261533808</v>
      </c>
      <c r="K11">
        <v>0.45</v>
      </c>
      <c r="L11">
        <v>3</v>
      </c>
      <c r="M11">
        <v>44</v>
      </c>
      <c r="N11">
        <f t="shared" si="4"/>
        <v>0.9144000000000001</v>
      </c>
      <c r="O11">
        <f t="shared" si="5"/>
        <v>13.411200000000001</v>
      </c>
      <c r="P11">
        <f t="shared" si="6"/>
        <v>3.4234408575846151E-3</v>
      </c>
      <c r="Q11">
        <f t="shared" si="7"/>
        <v>1.1331410915424891</v>
      </c>
    </row>
    <row r="12" spans="1:20" ht="18">
      <c r="A12" t="s">
        <v>16</v>
      </c>
      <c r="B12" s="6">
        <v>0.62812648501022239</v>
      </c>
      <c r="D12" s="2" t="s">
        <v>52</v>
      </c>
      <c r="E12">
        <f>$B$26*TANH(-$B$30*(E10-$E$8))</f>
        <v>8.7313766399730728</v>
      </c>
      <c r="F12" t="s">
        <v>25</v>
      </c>
      <c r="G12">
        <f t="shared" si="3"/>
        <v>0.49999999999999994</v>
      </c>
      <c r="H12">
        <f t="shared" si="0"/>
        <v>122.02545108780691</v>
      </c>
      <c r="I12">
        <f t="shared" si="1"/>
        <v>20.584897723570368</v>
      </c>
      <c r="J12">
        <f t="shared" si="2"/>
        <v>1.7324670571089713</v>
      </c>
      <c r="K12">
        <v>0.5</v>
      </c>
      <c r="L12">
        <v>5</v>
      </c>
      <c r="M12">
        <v>67</v>
      </c>
      <c r="N12">
        <f t="shared" si="4"/>
        <v>1.524</v>
      </c>
      <c r="O12">
        <f t="shared" si="5"/>
        <v>20.421600000000002</v>
      </c>
      <c r="P12">
        <f t="shared" si="6"/>
        <v>4.3458513899675096E-2</v>
      </c>
      <c r="Q12">
        <f t="shared" si="7"/>
        <v>2.6666146523263771E-2</v>
      </c>
    </row>
    <row r="13" spans="1:20" ht="18">
      <c r="A13" t="s">
        <v>17</v>
      </c>
      <c r="B13" s="6">
        <v>45.648468039939274</v>
      </c>
      <c r="C13" t="s">
        <v>18</v>
      </c>
      <c r="G13">
        <f t="shared" si="3"/>
        <v>0.54999999999999993</v>
      </c>
      <c r="H13">
        <f t="shared" si="0"/>
        <v>67.699976642970412</v>
      </c>
      <c r="I13">
        <f t="shared" si="1"/>
        <v>26.676471181137394</v>
      </c>
      <c r="J13">
        <f t="shared" si="2"/>
        <v>2.914086404314332</v>
      </c>
      <c r="K13">
        <v>0.55000000000000004</v>
      </c>
      <c r="L13">
        <v>10</v>
      </c>
      <c r="M13">
        <v>95</v>
      </c>
      <c r="N13">
        <f t="shared" si="4"/>
        <v>3.048</v>
      </c>
      <c r="O13">
        <f t="shared" si="5"/>
        <v>28.956000000000003</v>
      </c>
      <c r="P13">
        <f t="shared" si="6"/>
        <v>1.7932851109464579E-2</v>
      </c>
      <c r="Q13">
        <f t="shared" si="7"/>
        <v>5.1962516360251607</v>
      </c>
    </row>
    <row r="14" spans="1:20" ht="18">
      <c r="A14" t="s">
        <v>21</v>
      </c>
      <c r="B14" s="6">
        <v>0.21814769340421461</v>
      </c>
      <c r="C14" t="s">
        <v>19</v>
      </c>
      <c r="D14" s="7" t="s">
        <v>56</v>
      </c>
      <c r="E14" s="1">
        <v>0.05</v>
      </c>
      <c r="F14" s="7" t="s">
        <v>19</v>
      </c>
      <c r="G14">
        <f t="shared" si="3"/>
        <v>0.6</v>
      </c>
      <c r="H14">
        <f t="shared" si="0"/>
        <v>67.431477774744778</v>
      </c>
      <c r="I14">
        <f t="shared" si="1"/>
        <v>30.054886339758024</v>
      </c>
      <c r="J14">
        <f t="shared" si="2"/>
        <v>4.3324262813511165</v>
      </c>
      <c r="K14">
        <v>0.6</v>
      </c>
      <c r="L14">
        <v>15</v>
      </c>
      <c r="M14">
        <v>130</v>
      </c>
      <c r="N14">
        <f t="shared" si="4"/>
        <v>4.5720000000000001</v>
      </c>
      <c r="O14">
        <f t="shared" si="5"/>
        <v>39.624000000000002</v>
      </c>
      <c r="P14">
        <f t="shared" si="6"/>
        <v>5.7395566667254413E-2</v>
      </c>
      <c r="Q14">
        <f t="shared" si="7"/>
        <v>91.567936242629628</v>
      </c>
    </row>
    <row r="15" spans="1:20" ht="18">
      <c r="A15" t="s">
        <v>20</v>
      </c>
      <c r="B15" s="6">
        <v>27.060959713198159</v>
      </c>
      <c r="C15" t="s">
        <v>18</v>
      </c>
      <c r="G15">
        <f t="shared" si="3"/>
        <v>0.65</v>
      </c>
      <c r="H15">
        <f t="shared" si="0"/>
        <v>67.132329355791242</v>
      </c>
      <c r="I15">
        <f t="shared" si="1"/>
        <v>33.419108102780783</v>
      </c>
      <c r="J15">
        <f t="shared" si="2"/>
        <v>5.9193384669395073</v>
      </c>
      <c r="K15">
        <v>0.65</v>
      </c>
      <c r="L15">
        <v>21</v>
      </c>
      <c r="M15">
        <v>178</v>
      </c>
      <c r="N15">
        <f t="shared" si="4"/>
        <v>6.4008000000000003</v>
      </c>
      <c r="O15">
        <f t="shared" si="5"/>
        <v>54.254400000000004</v>
      </c>
      <c r="P15">
        <f t="shared" si="6"/>
        <v>0.23180520781696018</v>
      </c>
      <c r="Q15">
        <f t="shared" si="7"/>
        <v>434.10938844232896</v>
      </c>
    </row>
    <row r="16" spans="1:20" ht="18">
      <c r="A16" t="s">
        <v>22</v>
      </c>
      <c r="B16" s="6">
        <v>2.3101877983305128</v>
      </c>
      <c r="C16" t="s">
        <v>19</v>
      </c>
      <c r="D16" t="s">
        <v>75</v>
      </c>
      <c r="E16">
        <f>B13*B14+B15*B16</f>
        <v>72.474006950892729</v>
      </c>
      <c r="F16" t="s">
        <v>76</v>
      </c>
      <c r="G16">
        <f t="shared" si="3"/>
        <v>0.70000000000000007</v>
      </c>
      <c r="H16">
        <f t="shared" si="0"/>
        <v>66.803089198885004</v>
      </c>
      <c r="I16">
        <f t="shared" si="1"/>
        <v>36.767617717599954</v>
      </c>
      <c r="J16">
        <f t="shared" si="2"/>
        <v>7.6740752062657531</v>
      </c>
      <c r="K16">
        <v>0.7</v>
      </c>
      <c r="L16">
        <v>30</v>
      </c>
      <c r="M16">
        <v>234</v>
      </c>
      <c r="N16">
        <f t="shared" si="4"/>
        <v>9.1440000000000001</v>
      </c>
      <c r="O16">
        <f t="shared" si="5"/>
        <v>71.3232</v>
      </c>
      <c r="P16">
        <f t="shared" si="6"/>
        <v>2.1606788992346684</v>
      </c>
      <c r="Q16">
        <f t="shared" si="7"/>
        <v>1194.0882668757199</v>
      </c>
    </row>
    <row r="17" spans="1:17" ht="19">
      <c r="A17" s="2" t="s">
        <v>23</v>
      </c>
      <c r="B17" s="3">
        <v>9.8066499999999994</v>
      </c>
      <c r="C17" t="s">
        <v>24</v>
      </c>
      <c r="D17" t="s">
        <v>77</v>
      </c>
      <c r="E17" s="5">
        <f>B14+B16</f>
        <v>2.5283354917347274</v>
      </c>
      <c r="G17">
        <f t="shared" si="3"/>
        <v>0.75000000000000011</v>
      </c>
      <c r="H17">
        <f t="shared" si="0"/>
        <v>66.444366883806666</v>
      </c>
      <c r="I17">
        <f t="shared" si="1"/>
        <v>40.098925625909125</v>
      </c>
      <c r="J17">
        <f t="shared" si="2"/>
        <v>9.5958135259583415</v>
      </c>
      <c r="K17">
        <v>0.75</v>
      </c>
      <c r="L17">
        <v>45</v>
      </c>
      <c r="M17">
        <v>289</v>
      </c>
      <c r="N17">
        <f t="shared" si="4"/>
        <v>13.716000000000001</v>
      </c>
      <c r="O17">
        <f t="shared" si="5"/>
        <v>88.08720000000001</v>
      </c>
      <c r="P17">
        <f t="shared" si="6"/>
        <v>16.975936580875842</v>
      </c>
      <c r="Q17">
        <f t="shared" si="7"/>
        <v>2302.8744774030279</v>
      </c>
    </row>
    <row r="18" spans="1:17" ht="20">
      <c r="A18" t="s">
        <v>27</v>
      </c>
      <c r="B18">
        <f>B13/B1-B17</f>
        <v>122.6190644844631</v>
      </c>
      <c r="C18" t="s">
        <v>24</v>
      </c>
      <c r="G18">
        <f t="shared" si="3"/>
        <v>0.80000000000000016</v>
      </c>
      <c r="H18">
        <f t="shared" si="0"/>
        <v>66.05682139392917</v>
      </c>
      <c r="I18">
        <f t="shared" si="1"/>
        <v>43.411573993681841</v>
      </c>
      <c r="J18">
        <f t="shared" si="2"/>
        <v>11.683656757543661</v>
      </c>
      <c r="K18">
        <v>0.8</v>
      </c>
      <c r="L18">
        <v>64</v>
      </c>
      <c r="M18">
        <v>329</v>
      </c>
      <c r="N18">
        <f t="shared" si="4"/>
        <v>19.507200000000001</v>
      </c>
      <c r="O18">
        <f t="shared" si="5"/>
        <v>100.2792</v>
      </c>
      <c r="P18">
        <f t="shared" si="6"/>
        <v>61.207828866584265</v>
      </c>
      <c r="Q18">
        <f t="shared" si="7"/>
        <v>3233.9268875944736</v>
      </c>
    </row>
    <row r="19" spans="1:17" ht="18">
      <c r="A19" t="s">
        <v>28</v>
      </c>
      <c r="B19">
        <f>SQRT(2*(B13-B1*B17)/B8/B12/B3)</f>
        <v>295.8529240476127</v>
      </c>
      <c r="C19" t="s">
        <v>25</v>
      </c>
      <c r="G19">
        <f t="shared" si="3"/>
        <v>0.8500000000000002</v>
      </c>
      <c r="H19">
        <f t="shared" si="0"/>
        <v>65.641158588911637</v>
      </c>
      <c r="I19">
        <f t="shared" si="1"/>
        <v>46.70413911881807</v>
      </c>
      <c r="J19">
        <f t="shared" si="2"/>
        <v>13.936636184379253</v>
      </c>
      <c r="K19">
        <v>0.85</v>
      </c>
      <c r="L19">
        <v>87</v>
      </c>
      <c r="M19">
        <v>334</v>
      </c>
      <c r="N19">
        <f t="shared" si="4"/>
        <v>26.517600000000002</v>
      </c>
      <c r="O19">
        <f t="shared" si="5"/>
        <v>101.8032</v>
      </c>
      <c r="P19">
        <f t="shared" si="6"/>
        <v>158.28065052995859</v>
      </c>
      <c r="Q19">
        <f t="shared" si="7"/>
        <v>3035.9065099881932</v>
      </c>
    </row>
    <row r="20" spans="1:17" ht="20">
      <c r="A20" t="s">
        <v>29</v>
      </c>
      <c r="B20">
        <f>B18/B19</f>
        <v>0.41445953214486247</v>
      </c>
      <c r="C20" t="s">
        <v>45</v>
      </c>
      <c r="G20">
        <f t="shared" si="3"/>
        <v>0.90000000000000024</v>
      </c>
      <c r="H20">
        <f t="shared" si="0"/>
        <v>65.198128529817922</v>
      </c>
      <c r="I20">
        <f t="shared" si="1"/>
        <v>49.975233708666501</v>
      </c>
      <c r="J20">
        <f t="shared" si="2"/>
        <v>16.353712805744756</v>
      </c>
      <c r="K20">
        <v>0.9</v>
      </c>
      <c r="L20">
        <v>123</v>
      </c>
      <c r="M20">
        <v>298</v>
      </c>
      <c r="N20">
        <f t="shared" si="4"/>
        <v>37.490400000000001</v>
      </c>
      <c r="O20">
        <f t="shared" si="5"/>
        <v>90.830400000000012</v>
      </c>
      <c r="P20">
        <f t="shared" si="6"/>
        <v>446.75954554779366</v>
      </c>
      <c r="Q20">
        <f t="shared" si="7"/>
        <v>1669.1446126925139</v>
      </c>
    </row>
    <row r="21" spans="1:17" ht="20">
      <c r="A21" t="s">
        <v>57</v>
      </c>
      <c r="B21">
        <f>B19^2/B18</f>
        <v>713.82825366942166</v>
      </c>
      <c r="G21">
        <f t="shared" si="3"/>
        <v>0.95000000000000029</v>
      </c>
      <c r="H21">
        <f t="shared" si="0"/>
        <v>64.728522673657679</v>
      </c>
      <c r="I21">
        <f t="shared" si="1"/>
        <v>53.223509020466118</v>
      </c>
      <c r="J21">
        <f t="shared" si="2"/>
        <v>18.933779211409192</v>
      </c>
      <c r="K21">
        <v>0.95</v>
      </c>
      <c r="L21">
        <v>134</v>
      </c>
      <c r="M21">
        <v>232</v>
      </c>
      <c r="N21">
        <f t="shared" si="4"/>
        <v>40.843200000000003</v>
      </c>
      <c r="O21">
        <f t="shared" si="5"/>
        <v>70.7136</v>
      </c>
      <c r="P21">
        <f t="shared" si="6"/>
        <v>480.02271929153522</v>
      </c>
      <c r="Q21">
        <f t="shared" si="7"/>
        <v>305.90328247237244</v>
      </c>
    </row>
    <row r="22" spans="1:17" ht="20">
      <c r="A22" t="s">
        <v>30</v>
      </c>
      <c r="B22">
        <f>B15/B1-B17</f>
        <v>68.696902879806672</v>
      </c>
      <c r="C22" t="s">
        <v>24</v>
      </c>
      <c r="G22">
        <f t="shared" si="3"/>
        <v>1.0000000000000002</v>
      </c>
      <c r="H22">
        <f t="shared" si="0"/>
        <v>64.233170954867319</v>
      </c>
      <c r="I22">
        <f t="shared" si="1"/>
        <v>56.447656858614607</v>
      </c>
      <c r="J22">
        <f t="shared" si="2"/>
        <v>21.675661559666981</v>
      </c>
      <c r="K22">
        <v>1</v>
      </c>
      <c r="L22">
        <v>131</v>
      </c>
      <c r="M22">
        <v>155</v>
      </c>
      <c r="N22">
        <f t="shared" si="4"/>
        <v>39.928800000000003</v>
      </c>
      <c r="O22">
        <f t="shared" si="5"/>
        <v>47.244</v>
      </c>
      <c r="P22">
        <f t="shared" si="6"/>
        <v>333.177062921963</v>
      </c>
      <c r="Q22">
        <f t="shared" si="7"/>
        <v>84.707299571123698</v>
      </c>
    </row>
    <row r="23" spans="1:17" ht="18">
      <c r="A23" t="s">
        <v>31</v>
      </c>
      <c r="B23">
        <f>SQRT(2*(B15-B1*B17)/B8/B12/B3)</f>
        <v>221.44477915541441</v>
      </c>
      <c r="C23" t="s">
        <v>25</v>
      </c>
      <c r="G23">
        <f t="shared" si="3"/>
        <v>1.0500000000000003</v>
      </c>
      <c r="H23">
        <f t="shared" si="0"/>
        <v>63.712938771605764</v>
      </c>
      <c r="I23">
        <f t="shared" si="1"/>
        <v>59.646411423556138</v>
      </c>
      <c r="J23">
        <f t="shared" si="2"/>
        <v>24.578121651544489</v>
      </c>
      <c r="K23">
        <v>1.05</v>
      </c>
      <c r="L23">
        <v>125</v>
      </c>
      <c r="M23">
        <v>91</v>
      </c>
      <c r="N23">
        <f t="shared" si="4"/>
        <v>38.1</v>
      </c>
      <c r="O23">
        <f t="shared" si="5"/>
        <v>27.736800000000002</v>
      </c>
      <c r="P23">
        <f t="shared" si="6"/>
        <v>182.84119407042999</v>
      </c>
      <c r="Q23">
        <f t="shared" si="7"/>
        <v>1018.2233012023443</v>
      </c>
    </row>
    <row r="24" spans="1:17" ht="20">
      <c r="A24" t="s">
        <v>32</v>
      </c>
      <c r="B24">
        <f>B22/B23</f>
        <v>0.31022137050065107</v>
      </c>
      <c r="C24" t="s">
        <v>45</v>
      </c>
      <c r="G24">
        <f t="shared" si="3"/>
        <v>1.1000000000000003</v>
      </c>
      <c r="H24">
        <f t="shared" si="0"/>
        <v>63.168723894935951</v>
      </c>
      <c r="I24">
        <f t="shared" si="1"/>
        <v>62.818551007980616</v>
      </c>
      <c r="J24">
        <f t="shared" si="2"/>
        <v>27.639859093652078</v>
      </c>
      <c r="K24">
        <v>1.1000000000000001</v>
      </c>
      <c r="L24">
        <v>124</v>
      </c>
      <c r="M24">
        <v>62</v>
      </c>
      <c r="N24">
        <f t="shared" si="4"/>
        <v>37.795200000000001</v>
      </c>
      <c r="O24">
        <f t="shared" si="5"/>
        <v>18.897600000000001</v>
      </c>
      <c r="P24">
        <f t="shared" si="6"/>
        <v>103.13094892414347</v>
      </c>
      <c r="Q24">
        <f t="shared" si="7"/>
        <v>1929.0499374454337</v>
      </c>
    </row>
    <row r="25" spans="1:17" ht="20">
      <c r="A25" t="s">
        <v>58</v>
      </c>
      <c r="B25">
        <f>B23^2/B22</f>
        <v>713.82825366942166</v>
      </c>
      <c r="G25">
        <f t="shared" si="3"/>
        <v>1.1500000000000004</v>
      </c>
      <c r="H25">
        <f t="shared" si="0"/>
        <v>62.601453319001905</v>
      </c>
      <c r="I25">
        <f t="shared" si="1"/>
        <v>65.962899536931445</v>
      </c>
      <c r="J25">
        <f t="shared" si="2"/>
        <v>30.859513541955167</v>
      </c>
      <c r="K25">
        <v>1.1499999999999999</v>
      </c>
      <c r="L25">
        <v>125</v>
      </c>
      <c r="M25">
        <v>66</v>
      </c>
      <c r="N25">
        <f t="shared" si="4"/>
        <v>38.1</v>
      </c>
      <c r="O25">
        <f t="shared" si="5"/>
        <v>20.116800000000001</v>
      </c>
      <c r="P25">
        <f t="shared" si="6"/>
        <v>52.424644149130636</v>
      </c>
      <c r="Q25">
        <f t="shared" si="7"/>
        <v>2101.8648427502258</v>
      </c>
    </row>
    <row r="26" spans="1:17" ht="18">
      <c r="A26" t="s">
        <v>33</v>
      </c>
      <c r="B26">
        <f>SQRT(2*(B1*B17)/B8/B12/B3)</f>
        <v>83.667579407123014</v>
      </c>
      <c r="C26" t="s">
        <v>25</v>
      </c>
      <c r="G26">
        <f t="shared" si="3"/>
        <v>1.2000000000000004</v>
      </c>
      <c r="H26">
        <f t="shared" si="0"/>
        <v>62.012080070195658</v>
      </c>
      <c r="I26">
        <f t="shared" si="1"/>
        <v>69.078327949322471</v>
      </c>
      <c r="J26">
        <f t="shared" si="2"/>
        <v>34.235667018594675</v>
      </c>
      <c r="K26">
        <v>1.2</v>
      </c>
      <c r="L26">
        <v>133</v>
      </c>
      <c r="M26">
        <v>95</v>
      </c>
      <c r="N26">
        <f t="shared" si="4"/>
        <v>40.538400000000003</v>
      </c>
      <c r="O26">
        <f t="shared" si="5"/>
        <v>28.956000000000003</v>
      </c>
      <c r="P26">
        <f t="shared" si="6"/>
        <v>39.724443034894485</v>
      </c>
      <c r="Q26">
        <f t="shared" si="7"/>
        <v>1609.801200072983</v>
      </c>
    </row>
    <row r="27" spans="1:17" ht="18">
      <c r="A27" t="s">
        <v>36</v>
      </c>
      <c r="B27">
        <f>ATANH(E1/B19)</f>
        <v>0</v>
      </c>
      <c r="G27">
        <f t="shared" si="3"/>
        <v>1.2500000000000004</v>
      </c>
      <c r="H27">
        <f t="shared" si="0"/>
        <v>61.401579993046582</v>
      </c>
      <c r="I27">
        <f t="shared" si="1"/>
        <v>72.163755419258194</v>
      </c>
      <c r="J27">
        <f t="shared" si="2"/>
        <v>37.766846293782891</v>
      </c>
      <c r="K27">
        <v>1.25</v>
      </c>
      <c r="L27">
        <v>140</v>
      </c>
      <c r="M27">
        <v>136</v>
      </c>
      <c r="N27">
        <f t="shared" si="4"/>
        <v>42.672000000000004</v>
      </c>
      <c r="O27">
        <f t="shared" si="5"/>
        <v>41.452800000000003</v>
      </c>
      <c r="P27">
        <f t="shared" si="6"/>
        <v>24.060532881615487</v>
      </c>
      <c r="Q27">
        <f t="shared" si="7"/>
        <v>943.16278276366404</v>
      </c>
    </row>
    <row r="28" spans="1:17" ht="18">
      <c r="A28" t="s">
        <v>39</v>
      </c>
      <c r="B28">
        <f>ATANH(E4/B23)</f>
        <v>0.12105317357882464</v>
      </c>
      <c r="G28">
        <f t="shared" si="3"/>
        <v>1.3000000000000005</v>
      </c>
      <c r="H28">
        <f t="shared" si="0"/>
        <v>60.770948530164731</v>
      </c>
      <c r="I28">
        <f t="shared" si="1"/>
        <v>75.218150416428486</v>
      </c>
      <c r="J28">
        <f t="shared" si="2"/>
        <v>41.451525324744345</v>
      </c>
      <c r="K28">
        <v>1.3</v>
      </c>
      <c r="L28">
        <v>149</v>
      </c>
      <c r="M28">
        <v>174</v>
      </c>
      <c r="N28">
        <f t="shared" si="4"/>
        <v>45.415200000000006</v>
      </c>
      <c r="O28">
        <f t="shared" si="5"/>
        <v>53.035200000000003</v>
      </c>
      <c r="P28">
        <f t="shared" si="6"/>
        <v>15.710716931263065</v>
      </c>
      <c r="Q28">
        <f t="shared" si="7"/>
        <v>492.08328917772462</v>
      </c>
    </row>
    <row r="29" spans="1:17" ht="18">
      <c r="A29" t="s">
        <v>40</v>
      </c>
      <c r="B29" t="e">
        <f>_xlfn.ACOTH(E4/B23)</f>
        <v>#NUM!</v>
      </c>
      <c r="G29">
        <f t="shared" si="3"/>
        <v>1.3500000000000005</v>
      </c>
      <c r="H29">
        <f t="shared" si="0"/>
        <v>60.121197513039327</v>
      </c>
      <c r="I29">
        <f t="shared" si="1"/>
        <v>78.240531605703055</v>
      </c>
      <c r="J29">
        <f t="shared" si="2"/>
        <v>45.288127743653099</v>
      </c>
      <c r="K29">
        <v>1.35</v>
      </c>
      <c r="L29">
        <v>159</v>
      </c>
      <c r="M29">
        <v>204</v>
      </c>
      <c r="N29">
        <f t="shared" si="4"/>
        <v>48.463200000000001</v>
      </c>
      <c r="O29">
        <f t="shared" si="5"/>
        <v>62.179200000000002</v>
      </c>
      <c r="P29">
        <f t="shared" si="6"/>
        <v>10.081083833023802</v>
      </c>
      <c r="Q29">
        <f t="shared" si="7"/>
        <v>257.9663729483558</v>
      </c>
    </row>
    <row r="30" spans="1:17" ht="20">
      <c r="A30" t="s">
        <v>43</v>
      </c>
      <c r="B30">
        <f>B17/B26</f>
        <v>0.11720967750580237</v>
      </c>
      <c r="C30" t="s">
        <v>45</v>
      </c>
      <c r="G30">
        <f t="shared" si="3"/>
        <v>1.4000000000000006</v>
      </c>
      <c r="H30">
        <f t="shared" si="0"/>
        <v>59.453351979843951</v>
      </c>
      <c r="I30">
        <f t="shared" si="1"/>
        <v>81.229968586875614</v>
      </c>
      <c r="J30">
        <f t="shared" si="2"/>
        <v>49.275029386548816</v>
      </c>
      <c r="K30">
        <v>1.4</v>
      </c>
      <c r="L30">
        <v>174</v>
      </c>
      <c r="M30">
        <v>223</v>
      </c>
      <c r="N30">
        <f t="shared" si="4"/>
        <v>53.035200000000003</v>
      </c>
      <c r="O30">
        <f t="shared" si="5"/>
        <v>67.970399999999998</v>
      </c>
      <c r="P30">
        <f t="shared" si="6"/>
        <v>14.138883042261877</v>
      </c>
      <c r="Q30">
        <f t="shared" si="7"/>
        <v>175.81615911005863</v>
      </c>
    </row>
    <row r="31" spans="1:17">
      <c r="A31" t="s">
        <v>55</v>
      </c>
      <c r="B31">
        <f>B26^2/B17</f>
        <v>713.82825366942177</v>
      </c>
      <c r="G31">
        <f t="shared" si="3"/>
        <v>1.4500000000000006</v>
      </c>
      <c r="H31">
        <f t="shared" si="0"/>
        <v>58.768447035643263</v>
      </c>
      <c r="I31">
        <f t="shared" si="1"/>
        <v>84.185582476295366</v>
      </c>
      <c r="J31">
        <f t="shared" si="2"/>
        <v>53.410560855277687</v>
      </c>
      <c r="K31">
        <v>1.45</v>
      </c>
      <c r="L31">
        <v>187</v>
      </c>
      <c r="M31">
        <v>236</v>
      </c>
      <c r="N31">
        <f t="shared" si="4"/>
        <v>56.997600000000006</v>
      </c>
      <c r="O31">
        <f t="shared" si="5"/>
        <v>71.9328</v>
      </c>
      <c r="P31">
        <f t="shared" si="6"/>
        <v>12.866849825770222</v>
      </c>
      <c r="Q31">
        <f t="shared" si="7"/>
        <v>150.1306784114108</v>
      </c>
    </row>
    <row r="32" spans="1:17" ht="18">
      <c r="A32" t="s">
        <v>44</v>
      </c>
      <c r="B32">
        <f>B33/B30</f>
        <v>9.099091421646456</v>
      </c>
      <c r="C32" t="s">
        <v>19</v>
      </c>
      <c r="G32">
        <f t="shared" si="3"/>
        <v>1.5000000000000007</v>
      </c>
      <c r="H32">
        <f t="shared" si="0"/>
        <v>58.067524769543525</v>
      </c>
      <c r="I32">
        <f t="shared" si="1"/>
        <v>87.106546332873961</v>
      </c>
      <c r="J32">
        <f t="shared" si="2"/>
        <v>57.693010104612412</v>
      </c>
      <c r="K32">
        <v>1.5</v>
      </c>
      <c r="L32">
        <v>198</v>
      </c>
      <c r="M32">
        <v>244</v>
      </c>
      <c r="N32">
        <f t="shared" si="4"/>
        <v>60.3504</v>
      </c>
      <c r="O32">
        <f t="shared" si="5"/>
        <v>74.371200000000002</v>
      </c>
      <c r="P32">
        <f t="shared" si="6"/>
        <v>7.0617210561080572</v>
      </c>
      <c r="Q32">
        <f t="shared" si="7"/>
        <v>162.1890462182462</v>
      </c>
    </row>
    <row r="33" spans="1:17" ht="18">
      <c r="A33" t="s">
        <v>46</v>
      </c>
      <c r="B33">
        <f>ATAN(E7/B26)</f>
        <v>1.0665015711269938</v>
      </c>
      <c r="G33">
        <f t="shared" si="3"/>
        <v>1.5500000000000007</v>
      </c>
      <c r="H33">
        <f t="shared" si="0"/>
        <v>57.351631242394618</v>
      </c>
      <c r="I33">
        <f t="shared" si="1"/>
        <v>89.992085431659291</v>
      </c>
      <c r="J33">
        <f t="shared" si="2"/>
        <v>62.120625046847273</v>
      </c>
      <c r="K33">
        <v>1.55</v>
      </c>
      <c r="L33">
        <v>209</v>
      </c>
      <c r="M33">
        <v>250</v>
      </c>
      <c r="N33">
        <f t="shared" si="4"/>
        <v>63.703200000000002</v>
      </c>
      <c r="O33">
        <f t="shared" si="5"/>
        <v>76.2</v>
      </c>
      <c r="P33">
        <f t="shared" si="6"/>
        <v>2.5045434823463633</v>
      </c>
      <c r="Q33">
        <f t="shared" si="7"/>
        <v>190.22162055418838</v>
      </c>
    </row>
    <row r="34" spans="1:17" ht="20">
      <c r="A34" t="s">
        <v>59</v>
      </c>
      <c r="B34">
        <f>LN(SQRT(1+$E$7^2/$B$26^2))</f>
        <v>0.72734510396615892</v>
      </c>
      <c r="G34">
        <f t="shared" si="3"/>
        <v>1.6000000000000008</v>
      </c>
      <c r="H34">
        <f t="shared" si="0"/>
        <v>56.621813557647371</v>
      </c>
      <c r="I34">
        <f t="shared" si="1"/>
        <v>92.841477388822568</v>
      </c>
      <c r="J34">
        <f t="shared" si="2"/>
        <v>66.691616166340879</v>
      </c>
      <c r="K34">
        <v>1.6</v>
      </c>
      <c r="L34">
        <v>222</v>
      </c>
      <c r="M34">
        <v>256</v>
      </c>
      <c r="N34">
        <f t="shared" si="4"/>
        <v>67.665599999999998</v>
      </c>
      <c r="O34">
        <f t="shared" si="5"/>
        <v>78.028800000000004</v>
      </c>
      <c r="P34">
        <f t="shared" si="6"/>
        <v>0.94864450822931456</v>
      </c>
      <c r="Q34">
        <f t="shared" si="7"/>
        <v>219.41541142533526</v>
      </c>
    </row>
    <row r="35" spans="1:17">
      <c r="G35">
        <f t="shared" si="3"/>
        <v>1.6500000000000008</v>
      </c>
      <c r="H35">
        <f t="shared" si="0"/>
        <v>55.879117026909711</v>
      </c>
      <c r="I35">
        <f t="shared" si="1"/>
        <v>95.654052142510182</v>
      </c>
      <c r="J35">
        <f t="shared" si="2"/>
        <v>71.404159136682878</v>
      </c>
      <c r="K35">
        <v>1.65</v>
      </c>
      <c r="L35">
        <v>235</v>
      </c>
      <c r="M35">
        <v>264</v>
      </c>
      <c r="N35">
        <f t="shared" si="4"/>
        <v>71.628</v>
      </c>
      <c r="O35">
        <f t="shared" si="5"/>
        <v>80.467200000000005</v>
      </c>
      <c r="P35">
        <f t="shared" si="6"/>
        <v>5.0104732090554417E-2</v>
      </c>
      <c r="Q35">
        <f t="shared" si="7"/>
        <v>230.64047799846594</v>
      </c>
    </row>
    <row r="36" spans="1:17">
      <c r="A36" t="s">
        <v>71</v>
      </c>
      <c r="B36">
        <f>SUM(P2:P236)</f>
        <v>4884.2243829786348</v>
      </c>
      <c r="G36">
        <f t="shared" si="3"/>
        <v>1.7000000000000008</v>
      </c>
      <c r="H36">
        <f t="shared" si="0"/>
        <v>55.124582440642442</v>
      </c>
      <c r="I36">
        <f t="shared" si="1"/>
        <v>98.429191794560609</v>
      </c>
      <c r="J36">
        <f t="shared" si="2"/>
        <v>76.256397433405112</v>
      </c>
      <c r="K36">
        <v>1.7</v>
      </c>
      <c r="L36">
        <v>249</v>
      </c>
      <c r="M36">
        <v>272</v>
      </c>
      <c r="N36">
        <f t="shared" si="4"/>
        <v>75.895200000000003</v>
      </c>
      <c r="O36">
        <f t="shared" si="5"/>
        <v>82.905600000000007</v>
      </c>
      <c r="P36">
        <f t="shared" si="6"/>
        <v>0.13046358589843873</v>
      </c>
      <c r="Q36">
        <f t="shared" si="7"/>
        <v>240.98190220414924</v>
      </c>
    </row>
    <row r="37" spans="1:17">
      <c r="A37" t="s">
        <v>72</v>
      </c>
      <c r="B37">
        <f>SUM(Q2:Q236)</f>
        <v>31589.656791323898</v>
      </c>
      <c r="G37">
        <f t="shared" si="3"/>
        <v>1.7500000000000009</v>
      </c>
      <c r="H37">
        <f t="shared" si="0"/>
        <v>54.35924345330276</v>
      </c>
      <c r="I37">
        <f t="shared" si="1"/>
        <v>101.16633031858085</v>
      </c>
      <c r="J37">
        <f t="shared" si="2"/>
        <v>81.246444935412597</v>
      </c>
      <c r="K37">
        <v>1.75</v>
      </c>
      <c r="L37">
        <v>264</v>
      </c>
      <c r="M37">
        <v>279</v>
      </c>
      <c r="N37">
        <f t="shared" si="4"/>
        <v>80.467200000000005</v>
      </c>
      <c r="O37">
        <f t="shared" si="5"/>
        <v>85.039200000000008</v>
      </c>
      <c r="P37">
        <f t="shared" si="6"/>
        <v>0.60722266936617486</v>
      </c>
      <c r="Q37">
        <f t="shared" si="7"/>
        <v>260.08433231248932</v>
      </c>
    </row>
    <row r="38" spans="1:17">
      <c r="G38">
        <f t="shared" si="3"/>
        <v>1.8000000000000009</v>
      </c>
      <c r="H38">
        <f t="shared" si="0"/>
        <v>53.584124091093287</v>
      </c>
      <c r="I38">
        <f t="shared" si="1"/>
        <v>103.86495314031365</v>
      </c>
      <c r="J38">
        <f t="shared" si="2"/>
        <v>86.372388508600366</v>
      </c>
      <c r="K38">
        <v>1.8</v>
      </c>
      <c r="L38">
        <v>278</v>
      </c>
      <c r="M38">
        <v>281</v>
      </c>
      <c r="N38">
        <f t="shared" si="4"/>
        <v>84.734400000000008</v>
      </c>
      <c r="O38">
        <f t="shared" si="5"/>
        <v>85.648800000000008</v>
      </c>
      <c r="P38">
        <f t="shared" si="6"/>
        <v>2.6830063543068259</v>
      </c>
      <c r="Q38">
        <f t="shared" si="7"/>
        <v>331.82823523135835</v>
      </c>
    </row>
    <row r="39" spans="1:17">
      <c r="G39">
        <f t="shared" si="3"/>
        <v>1.850000000000001</v>
      </c>
      <c r="H39">
        <f t="shared" si="0"/>
        <v>52.800236389319643</v>
      </c>
      <c r="I39">
        <f t="shared" si="1"/>
        <v>106.52459659660565</v>
      </c>
      <c r="J39">
        <f t="shared" si="2"/>
        <v>91.632290565426672</v>
      </c>
      <c r="K39">
        <v>1.85</v>
      </c>
      <c r="L39">
        <v>293</v>
      </c>
      <c r="M39">
        <v>278</v>
      </c>
      <c r="N39">
        <f t="shared" si="4"/>
        <v>89.306400000000011</v>
      </c>
      <c r="O39">
        <f t="shared" si="5"/>
        <v>84.734400000000008</v>
      </c>
      <c r="P39">
        <f t="shared" si="6"/>
        <v>5.4097669223407543</v>
      </c>
      <c r="Q39">
        <f t="shared" si="7"/>
        <v>474.81266771872401</v>
      </c>
    </row>
    <row r="40" spans="1:17">
      <c r="G40">
        <f t="shared" si="3"/>
        <v>1.900000000000001</v>
      </c>
      <c r="H40">
        <f t="shared" si="0"/>
        <v>52.008578165209805</v>
      </c>
      <c r="I40">
        <f t="shared" si="1"/>
        <v>109.14484727960789</v>
      </c>
      <c r="J40">
        <f t="shared" si="2"/>
        <v>97.024191594537271</v>
      </c>
      <c r="K40">
        <v>1.9</v>
      </c>
      <c r="L40">
        <v>308</v>
      </c>
      <c r="M40">
        <v>274</v>
      </c>
      <c r="N40">
        <f t="shared" si="4"/>
        <v>93.878399999999999</v>
      </c>
      <c r="O40">
        <f t="shared" si="5"/>
        <v>83.515200000000007</v>
      </c>
      <c r="P40">
        <f t="shared" si="6"/>
        <v>9.8960047562613518</v>
      </c>
      <c r="Q40">
        <f t="shared" si="7"/>
        <v>656.87881967711166</v>
      </c>
    </row>
    <row r="41" spans="1:17">
      <c r="G41">
        <f t="shared" si="3"/>
        <v>1.9500000000000011</v>
      </c>
      <c r="H41">
        <f t="shared" si="0"/>
        <v>51.210130930916534</v>
      </c>
      <c r="I41">
        <f t="shared" si="1"/>
        <v>111.72534127310453</v>
      </c>
      <c r="J41">
        <f t="shared" si="2"/>
        <v>102.54611265487426</v>
      </c>
      <c r="K41">
        <v>1.95</v>
      </c>
      <c r="L41">
        <v>321</v>
      </c>
      <c r="M41">
        <v>275</v>
      </c>
      <c r="N41">
        <f t="shared" si="4"/>
        <v>97.840800000000002</v>
      </c>
      <c r="O41">
        <f t="shared" si="5"/>
        <v>83.820000000000007</v>
      </c>
      <c r="P41">
        <f t="shared" si="6"/>
        <v>22.139967180119882</v>
      </c>
      <c r="Q41">
        <f t="shared" si="7"/>
        <v>778.70807156843091</v>
      </c>
    </row>
    <row r="42" spans="1:17">
      <c r="G42">
        <f t="shared" si="3"/>
        <v>2.0000000000000009</v>
      </c>
      <c r="H42">
        <f t="shared" si="0"/>
        <v>50.405857950317611</v>
      </c>
      <c r="I42">
        <f t="shared" si="1"/>
        <v>114.26576328807376</v>
      </c>
      <c r="J42">
        <f t="shared" si="2"/>
        <v>108.19605782905037</v>
      </c>
      <c r="K42">
        <v>2</v>
      </c>
      <c r="L42">
        <v>331</v>
      </c>
      <c r="M42">
        <v>286</v>
      </c>
      <c r="N42">
        <f t="shared" si="4"/>
        <v>100.8888</v>
      </c>
      <c r="O42">
        <f t="shared" si="5"/>
        <v>87.172800000000009</v>
      </c>
      <c r="P42">
        <f t="shared" si="6"/>
        <v>53.396016980217944</v>
      </c>
      <c r="Q42">
        <f t="shared" si="7"/>
        <v>734.02865972891186</v>
      </c>
    </row>
    <row r="43" spans="1:17">
      <c r="G43">
        <f t="shared" si="3"/>
        <v>2.0500000000000007</v>
      </c>
      <c r="H43">
        <f t="shared" si="0"/>
        <v>49.596702442157643</v>
      </c>
      <c r="I43">
        <f t="shared" si="1"/>
        <v>116.76584570473905</v>
      </c>
      <c r="J43">
        <f t="shared" si="2"/>
        <v>113.97201663113516</v>
      </c>
      <c r="K43">
        <v>2.0499999999999998</v>
      </c>
      <c r="L43">
        <v>344</v>
      </c>
      <c r="M43">
        <v>313</v>
      </c>
      <c r="N43">
        <f t="shared" si="4"/>
        <v>104.85120000000001</v>
      </c>
      <c r="O43">
        <f t="shared" si="5"/>
        <v>95.4024</v>
      </c>
      <c r="P43">
        <f t="shared" si="6"/>
        <v>83.189296018791666</v>
      </c>
      <c r="Q43">
        <f t="shared" si="7"/>
        <v>456.39681237933337</v>
      </c>
    </row>
    <row r="44" spans="1:17">
      <c r="G44">
        <f t="shared" si="3"/>
        <v>2.1000000000000005</v>
      </c>
      <c r="H44">
        <f t="shared" si="0"/>
        <v>48.783585931047277</v>
      </c>
      <c r="I44">
        <f t="shared" si="1"/>
        <v>119.22536752846943</v>
      </c>
      <c r="J44">
        <f t="shared" si="2"/>
        <v>119.87196636435827</v>
      </c>
      <c r="K44">
        <v>2.1</v>
      </c>
      <c r="L44">
        <v>355</v>
      </c>
      <c r="M44">
        <v>354</v>
      </c>
      <c r="N44">
        <f t="shared" si="4"/>
        <v>108.20400000000001</v>
      </c>
      <c r="O44">
        <f t="shared" si="5"/>
        <v>107.89920000000001</v>
      </c>
      <c r="P44">
        <f t="shared" si="6"/>
        <v>136.14143907979582</v>
      </c>
      <c r="Q44">
        <f t="shared" si="7"/>
        <v>128.28207088295522</v>
      </c>
    </row>
    <row r="45" spans="1:17">
      <c r="G45">
        <f t="shared" si="3"/>
        <v>2.1500000000000004</v>
      </c>
      <c r="H45">
        <f t="shared" si="0"/>
        <v>47.967406746856739</v>
      </c>
      <c r="I45">
        <f t="shared" si="1"/>
        <v>121.64415326693955</v>
      </c>
      <c r="J45">
        <f t="shared" si="2"/>
        <v>125.89387442460784</v>
      </c>
      <c r="K45">
        <v>2.15</v>
      </c>
      <c r="L45">
        <v>380</v>
      </c>
      <c r="M45">
        <v>399</v>
      </c>
      <c r="N45">
        <f t="shared" si="4"/>
        <v>115.82400000000001</v>
      </c>
      <c r="O45">
        <f t="shared" si="5"/>
        <v>121.6152</v>
      </c>
      <c r="P45">
        <f t="shared" si="6"/>
        <v>101.40237092737091</v>
      </c>
      <c r="Q45">
        <f t="shared" si="7"/>
        <v>8.3829166647299486E-4</v>
      </c>
    </row>
    <row r="46" spans="1:17">
      <c r="G46">
        <f t="shared" si="3"/>
        <v>2.2000000000000002</v>
      </c>
      <c r="H46">
        <f t="shared" si="0"/>
        <v>47.149038672117896</v>
      </c>
      <c r="I46">
        <f t="shared" si="1"/>
        <v>124.02207173596285</v>
      </c>
      <c r="J46">
        <f t="shared" si="2"/>
        <v>132.03570054597435</v>
      </c>
      <c r="K46">
        <v>2.2000000000000002</v>
      </c>
      <c r="L46">
        <v>408</v>
      </c>
      <c r="M46">
        <v>442</v>
      </c>
      <c r="N46">
        <f t="shared" si="4"/>
        <v>124.3584</v>
      </c>
      <c r="O46">
        <f t="shared" si="5"/>
        <v>134.7216</v>
      </c>
      <c r="P46">
        <f t="shared" si="6"/>
        <v>58.940943673218008</v>
      </c>
      <c r="Q46">
        <f t="shared" si="7"/>
        <v>114.47990507292964</v>
      </c>
    </row>
    <row r="47" spans="1:17">
      <c r="G47">
        <f t="shared" si="3"/>
        <v>2.25</v>
      </c>
      <c r="H47">
        <f t="shared" si="0"/>
        <v>46.329329736185613</v>
      </c>
      <c r="I47">
        <f t="shared" si="1"/>
        <v>126.35903480137097</v>
      </c>
      <c r="J47">
        <f t="shared" si="2"/>
        <v>138.2953989849544</v>
      </c>
      <c r="K47">
        <v>2.25</v>
      </c>
      <c r="L47">
        <v>433</v>
      </c>
      <c r="M47">
        <v>475</v>
      </c>
      <c r="N47">
        <f t="shared" si="4"/>
        <v>131.97839999999999</v>
      </c>
      <c r="O47">
        <f t="shared" si="5"/>
        <v>144.78</v>
      </c>
      <c r="P47">
        <f t="shared" si="6"/>
        <v>39.904476175915036</v>
      </c>
      <c r="Q47">
        <f t="shared" si="7"/>
        <v>339.33195884910202</v>
      </c>
    </row>
    <row r="48" spans="1:17">
      <c r="G48">
        <f t="shared" si="3"/>
        <v>2.2999999999999998</v>
      </c>
      <c r="H48">
        <f t="shared" si="0"/>
        <v>45.509101154110098</v>
      </c>
      <c r="I48">
        <f t="shared" si="1"/>
        <v>128.65499606422901</v>
      </c>
      <c r="J48">
        <f t="shared" si="2"/>
        <v>144.67092064030439</v>
      </c>
      <c r="K48">
        <v>2.2999999999999998</v>
      </c>
      <c r="L48">
        <v>458</v>
      </c>
      <c r="M48">
        <v>495</v>
      </c>
      <c r="N48">
        <f t="shared" si="4"/>
        <v>139.5984</v>
      </c>
      <c r="O48">
        <f t="shared" si="5"/>
        <v>150.876</v>
      </c>
      <c r="P48">
        <f t="shared" si="6"/>
        <v>25.730465646314059</v>
      </c>
      <c r="Q48">
        <f t="shared" si="7"/>
        <v>493.77301591355001</v>
      </c>
    </row>
    <row r="49" spans="7:17">
      <c r="G49">
        <f t="shared" si="3"/>
        <v>2.3499999999999996</v>
      </c>
      <c r="H49">
        <f t="shared" si="0"/>
        <v>44.68914640743936</v>
      </c>
      <c r="I49">
        <f t="shared" si="1"/>
        <v>130.9099494965555</v>
      </c>
      <c r="J49">
        <f t="shared" si="2"/>
        <v>151.16021510588592</v>
      </c>
      <c r="K49">
        <v>2.35</v>
      </c>
      <c r="L49">
        <v>481</v>
      </c>
      <c r="M49">
        <v>507</v>
      </c>
      <c r="N49">
        <f t="shared" si="4"/>
        <v>146.6088</v>
      </c>
      <c r="O49">
        <f t="shared" si="5"/>
        <v>154.53360000000001</v>
      </c>
      <c r="P49">
        <f t="shared" si="6"/>
        <v>20.715379466086564</v>
      </c>
      <c r="Q49">
        <f t="shared" si="7"/>
        <v>558.07686310889403</v>
      </c>
    </row>
    <row r="50" spans="7:17">
      <c r="G50">
        <f t="shared" si="3"/>
        <v>2.3999999999999995</v>
      </c>
      <c r="H50">
        <f t="shared" si="0"/>
        <v>43.870230463505727</v>
      </c>
      <c r="I50">
        <f t="shared" si="1"/>
        <v>133.12392803456072</v>
      </c>
      <c r="J50">
        <f t="shared" si="2"/>
        <v>157.76123265420716</v>
      </c>
      <c r="K50">
        <v>2.4</v>
      </c>
      <c r="L50">
        <v>508</v>
      </c>
      <c r="M50">
        <v>516</v>
      </c>
      <c r="N50">
        <f t="shared" si="4"/>
        <v>154.83840000000001</v>
      </c>
      <c r="O50">
        <f t="shared" si="5"/>
        <v>157.27680000000001</v>
      </c>
      <c r="P50">
        <f t="shared" si="6"/>
        <v>8.5429507244996472</v>
      </c>
      <c r="Q50">
        <f t="shared" si="7"/>
        <v>583.36122417890317</v>
      </c>
    </row>
    <row r="51" spans="7:17">
      <c r="G51">
        <f t="shared" si="3"/>
        <v>2.4499999999999993</v>
      </c>
      <c r="H51">
        <f t="shared" si="0"/>
        <v>43.053089129156575</v>
      </c>
      <c r="I51">
        <f t="shared" si="1"/>
        <v>135.29700213622792</v>
      </c>
      <c r="J51">
        <f t="shared" si="2"/>
        <v>164.47192614870687</v>
      </c>
      <c r="K51">
        <v>2.4500000000000002</v>
      </c>
      <c r="L51">
        <v>533</v>
      </c>
      <c r="M51">
        <v>523</v>
      </c>
      <c r="N51">
        <f t="shared" si="4"/>
        <v>162.45840000000001</v>
      </c>
      <c r="O51">
        <f t="shared" si="5"/>
        <v>159.41040000000001</v>
      </c>
      <c r="P51">
        <f t="shared" si="6"/>
        <v>4.0542875515262757</v>
      </c>
      <c r="Q51">
        <f t="shared" si="7"/>
        <v>581.45595653656858</v>
      </c>
    </row>
    <row r="52" spans="7:17">
      <c r="G52">
        <f t="shared" si="3"/>
        <v>2.4999999999999991</v>
      </c>
      <c r="H52">
        <f t="shared" si="0"/>
        <v>42.238428534362349</v>
      </c>
      <c r="I52">
        <f t="shared" si="1"/>
        <v>137.4292783098482</v>
      </c>
      <c r="J52">
        <f t="shared" si="2"/>
        <v>171.29025288316353</v>
      </c>
      <c r="K52">
        <v>2.5</v>
      </c>
      <c r="L52">
        <v>561</v>
      </c>
      <c r="M52">
        <v>530</v>
      </c>
      <c r="N52">
        <f t="shared" si="4"/>
        <v>170.99280000000002</v>
      </c>
      <c r="O52">
        <f t="shared" si="5"/>
        <v>161.54400000000001</v>
      </c>
      <c r="P52">
        <f t="shared" si="6"/>
        <v>8.847821770228799E-2</v>
      </c>
      <c r="Q52">
        <f t="shared" si="7"/>
        <v>581.5198021934782</v>
      </c>
    </row>
    <row r="53" spans="7:17">
      <c r="G53">
        <f t="shared" si="3"/>
        <v>2.5499999999999989</v>
      </c>
      <c r="H53">
        <f t="shared" si="0"/>
        <v>41.426924740678949</v>
      </c>
      <c r="I53">
        <f t="shared" si="1"/>
        <v>139.52089761987932</v>
      </c>
      <c r="J53">
        <f t="shared" si="2"/>
        <v>178.21417634693921</v>
      </c>
      <c r="K53">
        <v>2.5499999999999998</v>
      </c>
      <c r="L53">
        <v>588</v>
      </c>
      <c r="M53">
        <v>534</v>
      </c>
      <c r="N53">
        <f t="shared" si="4"/>
        <v>179.22240000000002</v>
      </c>
      <c r="O53">
        <f t="shared" si="5"/>
        <v>162.76320000000001</v>
      </c>
      <c r="P53">
        <f t="shared" si="6"/>
        <v>1.0165149345912845</v>
      </c>
      <c r="Q53">
        <f t="shared" si="7"/>
        <v>540.20461992896389</v>
      </c>
    </row>
    <row r="54" spans="7:17">
      <c r="G54">
        <f t="shared" si="3"/>
        <v>2.5999999999999988</v>
      </c>
      <c r="H54">
        <f t="shared" si="0"/>
        <v>40.619223469152104</v>
      </c>
      <c r="I54">
        <f t="shared" si="1"/>
        <v>141.57203417623631</v>
      </c>
      <c r="J54">
        <f t="shared" si="2"/>
        <v>185.24166791507653</v>
      </c>
      <c r="K54">
        <v>2.6</v>
      </c>
      <c r="L54">
        <v>616</v>
      </c>
      <c r="M54">
        <v>535</v>
      </c>
      <c r="N54">
        <f t="shared" si="4"/>
        <v>187.7568</v>
      </c>
      <c r="O54">
        <f t="shared" si="5"/>
        <v>163.06800000000001</v>
      </c>
      <c r="P54">
        <f t="shared" si="6"/>
        <v>6.3258894046114564</v>
      </c>
      <c r="Q54">
        <f t="shared" si="7"/>
        <v>462.07654669641687</v>
      </c>
    </row>
    <row r="55" spans="7:17">
      <c r="G55">
        <f t="shared" si="3"/>
        <v>2.6499999999999986</v>
      </c>
      <c r="H55">
        <f t="shared" si="0"/>
        <v>39.815939941927553</v>
      </c>
      <c r="I55">
        <f t="shared" si="1"/>
        <v>143.58289361284491</v>
      </c>
      <c r="J55">
        <f t="shared" si="2"/>
        <v>192.37070846256836</v>
      </c>
      <c r="K55">
        <v>2.65</v>
      </c>
      <c r="L55">
        <v>642</v>
      </c>
      <c r="M55">
        <v>533</v>
      </c>
      <c r="N55">
        <f t="shared" si="4"/>
        <v>195.6816</v>
      </c>
      <c r="O55">
        <f t="shared" si="5"/>
        <v>162.45840000000001</v>
      </c>
      <c r="P55">
        <f t="shared" si="6"/>
        <v>10.962002772636474</v>
      </c>
      <c r="Q55">
        <f t="shared" si="7"/>
        <v>356.2847413715329</v>
      </c>
    </row>
    <row r="56" spans="7:17">
      <c r="G56">
        <f t="shared" si="3"/>
        <v>2.6999999999999984</v>
      </c>
      <c r="H56">
        <f t="shared" si="0"/>
        <v>39.017658831570628</v>
      </c>
      <c r="I56">
        <f t="shared" si="1"/>
        <v>145.55371156099355</v>
      </c>
      <c r="J56">
        <f t="shared" si="2"/>
        <v>199.59928990240311</v>
      </c>
      <c r="K56">
        <v>2.7</v>
      </c>
      <c r="L56">
        <v>669</v>
      </c>
      <c r="M56">
        <v>527</v>
      </c>
      <c r="N56">
        <f t="shared" si="4"/>
        <v>203.91120000000001</v>
      </c>
      <c r="O56">
        <f t="shared" si="5"/>
        <v>160.62960000000001</v>
      </c>
      <c r="P56">
        <f t="shared" si="6"/>
        <v>18.59256868975805</v>
      </c>
      <c r="Q56">
        <f t="shared" si="7"/>
        <v>227.28241222536872</v>
      </c>
    </row>
    <row r="57" spans="7:17">
      <c r="G57">
        <f t="shared" si="3"/>
        <v>2.7499999999999982</v>
      </c>
      <c r="H57">
        <f t="shared" si="0"/>
        <v>38.224934311899403</v>
      </c>
      <c r="I57">
        <f t="shared" si="1"/>
        <v>147.48475212271521</v>
      </c>
      <c r="J57">
        <f t="shared" si="2"/>
        <v>206.92541664725621</v>
      </c>
      <c r="K57">
        <v>2.75</v>
      </c>
      <c r="L57">
        <v>695</v>
      </c>
      <c r="M57">
        <v>519</v>
      </c>
      <c r="N57">
        <f t="shared" si="4"/>
        <v>211.83600000000001</v>
      </c>
      <c r="O57">
        <f t="shared" si="5"/>
        <v>158.19120000000001</v>
      </c>
      <c r="P57">
        <f t="shared" si="6"/>
        <v>24.113828864244535</v>
      </c>
      <c r="Q57">
        <f t="shared" si="7"/>
        <v>114.62802614901624</v>
      </c>
    </row>
    <row r="58" spans="7:17">
      <c r="G58">
        <f t="shared" si="3"/>
        <v>2.799999999999998</v>
      </c>
      <c r="H58">
        <f t="shared" si="0"/>
        <v>37.43829020399243</v>
      </c>
      <c r="I58">
        <f t="shared" si="1"/>
        <v>149.37630634911724</v>
      </c>
      <c r="J58">
        <f t="shared" si="2"/>
        <v>214.34710699495537</v>
      </c>
      <c r="K58">
        <v>2.8</v>
      </c>
      <c r="L58">
        <v>721</v>
      </c>
      <c r="M58">
        <v>512</v>
      </c>
      <c r="N58">
        <f t="shared" si="4"/>
        <v>219.76080000000002</v>
      </c>
      <c r="O58">
        <f t="shared" si="5"/>
        <v>156.05760000000001</v>
      </c>
      <c r="P58">
        <f t="shared" si="6"/>
        <v>29.308071952869366</v>
      </c>
      <c r="Q58">
        <f t="shared" si="7"/>
        <v>44.639684849326343</v>
      </c>
    </row>
    <row r="59" spans="7:17">
      <c r="G59">
        <f t="shared" si="3"/>
        <v>2.8499999999999979</v>
      </c>
      <c r="H59">
        <f t="shared" si="0"/>
        <v>36.658220210944478</v>
      </c>
      <c r="I59">
        <f t="shared" si="1"/>
        <v>151.22869072825654</v>
      </c>
      <c r="J59">
        <f t="shared" si="2"/>
        <v>221.86239443808211</v>
      </c>
      <c r="K59">
        <v>2.85</v>
      </c>
      <c r="L59">
        <v>744</v>
      </c>
      <c r="M59">
        <v>505</v>
      </c>
      <c r="N59">
        <f t="shared" si="4"/>
        <v>226.77120000000002</v>
      </c>
      <c r="O59">
        <f t="shared" si="5"/>
        <v>153.92400000000001</v>
      </c>
      <c r="P59">
        <f t="shared" si="6"/>
        <v>24.096372044716265</v>
      </c>
      <c r="Q59">
        <f t="shared" si="7"/>
        <v>7.2646920703463067</v>
      </c>
    </row>
    <row r="60" spans="7:17">
      <c r="G60">
        <f t="shared" si="3"/>
        <v>2.8999999999999977</v>
      </c>
      <c r="H60">
        <f t="shared" si="0"/>
        <v>-41.302906649313471</v>
      </c>
      <c r="I60">
        <f t="shared" si="1"/>
        <v>149.94304879221093</v>
      </c>
      <c r="J60">
        <f t="shared" si="2"/>
        <v>229.40746095562432</v>
      </c>
      <c r="K60">
        <v>2.9</v>
      </c>
      <c r="L60">
        <v>771</v>
      </c>
      <c r="M60">
        <v>498</v>
      </c>
      <c r="N60">
        <f t="shared" si="4"/>
        <v>235.0008</v>
      </c>
      <c r="O60">
        <f t="shared" si="5"/>
        <v>151.79040000000001</v>
      </c>
      <c r="P60">
        <f t="shared" si="6"/>
        <v>31.285441665337469</v>
      </c>
      <c r="Q60">
        <f t="shared" si="7"/>
        <v>3.4127064849197528</v>
      </c>
    </row>
    <row r="61" spans="7:17">
      <c r="G61">
        <f t="shared" si="3"/>
        <v>2.9499999999999975</v>
      </c>
      <c r="H61">
        <f t="shared" si="0"/>
        <v>-40.450178058421486</v>
      </c>
      <c r="I61">
        <f t="shared" si="1"/>
        <v>147.89934455640073</v>
      </c>
      <c r="J61">
        <f t="shared" si="2"/>
        <v>236.85334314222905</v>
      </c>
      <c r="K61">
        <v>2.95</v>
      </c>
      <c r="L61">
        <v>794</v>
      </c>
      <c r="M61">
        <v>493</v>
      </c>
      <c r="N61">
        <f t="shared" si="4"/>
        <v>242.0112</v>
      </c>
      <c r="O61">
        <f t="shared" si="5"/>
        <v>150.2664</v>
      </c>
      <c r="P61">
        <f t="shared" si="6"/>
        <v>26.603487365254836</v>
      </c>
      <c r="Q61">
        <f t="shared" si="7"/>
        <v>5.6029514730729364</v>
      </c>
    </row>
    <row r="62" spans="7:17">
      <c r="G62">
        <f t="shared" si="3"/>
        <v>2.9999999999999973</v>
      </c>
      <c r="H62">
        <f t="shared" si="0"/>
        <v>-39.626281168032605</v>
      </c>
      <c r="I62">
        <f t="shared" si="1"/>
        <v>145.89755049946172</v>
      </c>
      <c r="J62">
        <f t="shared" si="2"/>
        <v>244.19809387786032</v>
      </c>
      <c r="K62">
        <v>3</v>
      </c>
      <c r="L62">
        <v>820</v>
      </c>
      <c r="M62">
        <v>487</v>
      </c>
      <c r="N62">
        <f t="shared" si="4"/>
        <v>249.93600000000001</v>
      </c>
      <c r="O62">
        <f t="shared" si="5"/>
        <v>148.4376</v>
      </c>
      <c r="P62">
        <f t="shared" si="6"/>
        <v>32.923566666488149</v>
      </c>
      <c r="Q62">
        <f t="shared" si="7"/>
        <v>6.4518514651848058</v>
      </c>
    </row>
    <row r="63" spans="7:17">
      <c r="G63">
        <f t="shared" si="3"/>
        <v>3.0499999999999972</v>
      </c>
      <c r="H63">
        <f t="shared" si="0"/>
        <v>-38.829942400396526</v>
      </c>
      <c r="I63">
        <f t="shared" si="1"/>
        <v>143.93625717626554</v>
      </c>
      <c r="J63">
        <f t="shared" si="2"/>
        <v>251.44377317002215</v>
      </c>
      <c r="K63">
        <v>3.05</v>
      </c>
      <c r="L63">
        <v>843</v>
      </c>
      <c r="M63">
        <v>481</v>
      </c>
      <c r="N63">
        <f t="shared" si="4"/>
        <v>256.94640000000004</v>
      </c>
      <c r="O63">
        <f t="shared" si="5"/>
        <v>146.6088</v>
      </c>
      <c r="P63">
        <f t="shared" si="6"/>
        <v>30.278902029992466</v>
      </c>
      <c r="Q63">
        <f t="shared" si="7"/>
        <v>7.1424851446945619</v>
      </c>
    </row>
    <row r="64" spans="7:17">
      <c r="G64">
        <f t="shared" si="3"/>
        <v>3.099999999999997</v>
      </c>
      <c r="H64">
        <f t="shared" si="0"/>
        <v>-38.059957907062376</v>
      </c>
      <c r="I64">
        <f t="shared" si="1"/>
        <v>142.0141170577165</v>
      </c>
      <c r="J64">
        <f t="shared" si="2"/>
        <v>258.59237211638748</v>
      </c>
      <c r="K64">
        <v>3.1</v>
      </c>
      <c r="L64">
        <v>867</v>
      </c>
      <c r="M64">
        <v>475</v>
      </c>
      <c r="N64">
        <f t="shared" si="4"/>
        <v>264.26159999999999</v>
      </c>
      <c r="O64">
        <f t="shared" si="5"/>
        <v>144.78</v>
      </c>
      <c r="P64">
        <f t="shared" si="6"/>
        <v>32.140144796329544</v>
      </c>
      <c r="Q64">
        <f t="shared" si="7"/>
        <v>7.6501084504148142</v>
      </c>
    </row>
    <row r="65" spans="7:17">
      <c r="G65">
        <f t="shared" si="3"/>
        <v>3.1499999999999968</v>
      </c>
      <c r="H65">
        <f t="shared" si="0"/>
        <v>-37.315189039060357</v>
      </c>
      <c r="I65">
        <f t="shared" si="1"/>
        <v>140.12984115901071</v>
      </c>
      <c r="J65">
        <f t="shared" si="2"/>
        <v>265.64581591536518</v>
      </c>
      <c r="K65">
        <v>3.15</v>
      </c>
      <c r="L65">
        <v>890</v>
      </c>
      <c r="M65">
        <v>467</v>
      </c>
      <c r="N65">
        <f t="shared" si="4"/>
        <v>271.27199999999999</v>
      </c>
      <c r="O65">
        <f t="shared" si="5"/>
        <v>142.3416</v>
      </c>
      <c r="P65">
        <f t="shared" si="6"/>
        <v>31.653947354198092</v>
      </c>
      <c r="Q65">
        <f t="shared" si="7"/>
        <v>4.891877170694289</v>
      </c>
    </row>
    <row r="66" spans="7:17">
      <c r="G66">
        <f t="shared" si="3"/>
        <v>3.1999999999999966</v>
      </c>
      <c r="H66">
        <f t="shared" ref="H66:H129" si="8">IF(G66&lt;$B$10,0,IF(G66&lt;$E$2,$B$18-$B$9*I66*ABS(I66),IF(G66&lt;$E$5,$B$22-$B$9*I66*ABS(I66),IF(G66&lt;$E$8,-$B$17*(1+I66^2/$B$26^2),-$B$17-$B$9*I66*ABS(I66)))))</f>
        <v>-36.594558156750679</v>
      </c>
      <c r="I66">
        <f t="shared" ref="I66:I129" si="9">IF(G66&lt;$B$10,0,IF(G66&lt;$E$2,$B$19*TANH($B$20*(G66-$B$10)+$B$27),IF(G66&lt;$E$5,IF($E$4&lt;$B$23,$B$23*TANH($B$24*(G66-$E$2)+$B$28),$B$23*_xlfn.COTH($B$24*(G66-$E$2)+$B$29)),IF(G66&lt;$E$8,$B$26*TAN(-$B$30*(G66-$E$5)+$B$33),$B$26*TANH(-$B$30*(G66-$E$8))))))</f>
        <v>138.28219588576903</v>
      </c>
      <c r="J66">
        <f t="shared" ref="J66:J129" si="10">IF(G66&lt;$B$10,$B$11,IF(G66&lt;$E$2,$B$21*(LN(COSH($B$20*(G66-$B$10)+$B$27))-LN(COSH($B$27)))+$B$11,IF(G66&lt;$E$5,IF($E$4&lt;$B$23,$B$25*(LN(COSH($B$24*(G66-$E$2)+$B$28))-LN(COSH($B$28))),$B$25*(LN(SINH($B$24*(G66-$E$2)+$B$29))-LN(SINH($B$29))))+$E$3,IF(G66&lt;$E$8,$B$31*(LN(COS($B$30*(G66-$E$5)-$B$33))+$B$34)+$E$6,$B$26^2/(-$B$17)*(LN(COSH(-$B$30*(G66-$E$8)+ATANH(0)))-LN(COSH(ATANH(0))))+$E$9))))</f>
        <v>272.60596671359303</v>
      </c>
      <c r="K66">
        <v>3.2</v>
      </c>
      <c r="L66">
        <v>915</v>
      </c>
      <c r="M66">
        <v>459</v>
      </c>
      <c r="N66">
        <f t="shared" si="4"/>
        <v>278.892</v>
      </c>
      <c r="O66">
        <f t="shared" si="5"/>
        <v>139.9032</v>
      </c>
      <c r="P66">
        <f t="shared" si="6"/>
        <v>39.51421447781631</v>
      </c>
      <c r="Q66">
        <f t="shared" si="7"/>
        <v>2.6276543383537336</v>
      </c>
    </row>
    <row r="67" spans="7:17">
      <c r="G67">
        <f t="shared" ref="G67:G130" si="11">G66+$E$14</f>
        <v>3.2499999999999964</v>
      </c>
      <c r="H67">
        <f t="shared" si="8"/>
        <v>-35.897044750540694</v>
      </c>
      <c r="I67">
        <f t="shared" si="9"/>
        <v>136.47000008179202</v>
      </c>
      <c r="J67">
        <f t="shared" si="10"/>
        <v>279.47462630084533</v>
      </c>
      <c r="K67">
        <v>3.25</v>
      </c>
      <c r="L67">
        <v>936</v>
      </c>
      <c r="M67">
        <v>451</v>
      </c>
      <c r="N67">
        <f t="shared" ref="N67:N130" si="12">L67*0.3048</f>
        <v>285.2928</v>
      </c>
      <c r="O67">
        <f t="shared" ref="O67:O130" si="13">M67*0.3048</f>
        <v>137.4648</v>
      </c>
      <c r="P67">
        <f t="shared" ref="P67:P130" si="14">(N67-J67)^2</f>
        <v>33.851145193535139</v>
      </c>
      <c r="Q67">
        <f t="shared" ref="Q67:Q130" si="15">(O67-I67)^2</f>
        <v>0.98962687726659193</v>
      </c>
    </row>
    <row r="68" spans="7:17">
      <c r="G68">
        <f t="shared" si="11"/>
        <v>3.2999999999999963</v>
      </c>
      <c r="H68">
        <f t="shared" si="8"/>
        <v>-35.221681846388776</v>
      </c>
      <c r="I68">
        <f t="shared" si="9"/>
        <v>134.69212226355498</v>
      </c>
      <c r="J68">
        <f t="shared" si="10"/>
        <v>286.25353866205603</v>
      </c>
      <c r="K68">
        <v>3.3</v>
      </c>
      <c r="L68">
        <v>958</v>
      </c>
      <c r="M68">
        <v>445</v>
      </c>
      <c r="N68">
        <f t="shared" si="12"/>
        <v>291.9984</v>
      </c>
      <c r="O68">
        <f t="shared" si="13"/>
        <v>135.636</v>
      </c>
      <c r="P68">
        <f t="shared" si="14"/>
        <v>33.003431792203422</v>
      </c>
      <c r="Q68">
        <f t="shared" si="15"/>
        <v>0.89090518135656993</v>
      </c>
    </row>
    <row r="69" spans="7:17">
      <c r="G69">
        <f t="shared" si="11"/>
        <v>3.3499999999999961</v>
      </c>
      <c r="H69">
        <f t="shared" si="8"/>
        <v>-34.567552672450816</v>
      </c>
      <c r="I69">
        <f t="shared" si="9"/>
        <v>132.94747802780648</v>
      </c>
      <c r="J69">
        <f t="shared" si="10"/>
        <v>292.94439239544732</v>
      </c>
      <c r="K69">
        <v>3.35</v>
      </c>
      <c r="L69">
        <v>979</v>
      </c>
      <c r="M69">
        <v>440</v>
      </c>
      <c r="N69">
        <f t="shared" si="12"/>
        <v>298.39920000000001</v>
      </c>
      <c r="O69">
        <f t="shared" si="13"/>
        <v>134.11199999999999</v>
      </c>
      <c r="P69">
        <f t="shared" si="14"/>
        <v>29.754926002685792</v>
      </c>
      <c r="Q69">
        <f t="shared" si="15"/>
        <v>1.3561114237214669</v>
      </c>
    </row>
    <row r="70" spans="7:17">
      <c r="G70">
        <f t="shared" si="11"/>
        <v>3.3999999999999959</v>
      </c>
      <c r="H70">
        <f t="shared" si="8"/>
        <v>-33.933787565409659</v>
      </c>
      <c r="I70">
        <f t="shared" si="9"/>
        <v>131.23502761975661</v>
      </c>
      <c r="J70">
        <f t="shared" si="10"/>
        <v>299.54882300510428</v>
      </c>
      <c r="K70">
        <v>3.4</v>
      </c>
      <c r="L70">
        <v>1001</v>
      </c>
      <c r="M70">
        <v>437</v>
      </c>
      <c r="N70">
        <f t="shared" si="12"/>
        <v>305.10480000000001</v>
      </c>
      <c r="O70">
        <f t="shared" si="13"/>
        <v>133.19759999999999</v>
      </c>
      <c r="P70">
        <f t="shared" si="14"/>
        <v>30.868880367810583</v>
      </c>
      <c r="Q70">
        <f t="shared" si="15"/>
        <v>3.8516903476941926</v>
      </c>
    </row>
    <row r="71" spans="7:17">
      <c r="G71">
        <f t="shared" si="11"/>
        <v>3.4499999999999957</v>
      </c>
      <c r="H71">
        <f t="shared" si="8"/>
        <v>-33.319561096992587</v>
      </c>
      <c r="I71">
        <f t="shared" si="9"/>
        <v>129.55377365036725</v>
      </c>
      <c r="J71">
        <f t="shared" si="10"/>
        <v>306.06841507573057</v>
      </c>
      <c r="K71">
        <v>3.45</v>
      </c>
      <c r="L71">
        <v>1023</v>
      </c>
      <c r="M71">
        <v>434</v>
      </c>
      <c r="N71">
        <f t="shared" si="12"/>
        <v>311.81040000000002</v>
      </c>
      <c r="O71">
        <f t="shared" si="13"/>
        <v>132.28319999999999</v>
      </c>
      <c r="P71">
        <f t="shared" si="14"/>
        <v>32.970390870537585</v>
      </c>
      <c r="Q71">
        <f t="shared" si="15"/>
        <v>7.4497681980695374</v>
      </c>
    </row>
    <row r="72" spans="7:17">
      <c r="G72">
        <f t="shared" si="11"/>
        <v>3.4999999999999956</v>
      </c>
      <c r="H72">
        <f t="shared" si="8"/>
        <v>-32.724089402946994</v>
      </c>
      <c r="I72">
        <f t="shared" si="9"/>
        <v>127.90275895218387</v>
      </c>
      <c r="J72">
        <f t="shared" si="10"/>
        <v>312.50470433677663</v>
      </c>
      <c r="K72">
        <v>3.5</v>
      </c>
      <c r="L72">
        <v>1046</v>
      </c>
      <c r="M72">
        <v>431</v>
      </c>
      <c r="N72">
        <f t="shared" si="12"/>
        <v>318.82080000000002</v>
      </c>
      <c r="O72">
        <f t="shared" si="13"/>
        <v>131.36879999999999</v>
      </c>
      <c r="P72">
        <f t="shared" si="14"/>
        <v>39.893064426989355</v>
      </c>
      <c r="Q72">
        <f t="shared" si="15"/>
        <v>12.013440545146265</v>
      </c>
    </row>
    <row r="73" spans="7:17">
      <c r="G73">
        <f t="shared" si="11"/>
        <v>3.5499999999999954</v>
      </c>
      <c r="H73">
        <f t="shared" si="8"/>
        <v>-32.14662769833518</v>
      </c>
      <c r="I73">
        <f t="shared" si="9"/>
        <v>126.28106456399722</v>
      </c>
      <c r="J73">
        <f t="shared" si="10"/>
        <v>318.85917962261681</v>
      </c>
      <c r="K73">
        <v>3.55</v>
      </c>
      <c r="L73">
        <v>1066</v>
      </c>
      <c r="M73">
        <v>427</v>
      </c>
      <c r="N73">
        <f t="shared" si="12"/>
        <v>324.91680000000002</v>
      </c>
      <c r="O73">
        <f t="shared" si="13"/>
        <v>130.14959999999999</v>
      </c>
      <c r="P73">
        <f t="shared" si="14"/>
        <v>36.694764636488379</v>
      </c>
      <c r="Q73">
        <f t="shared" si="15"/>
        <v>14.965566419609166</v>
      </c>
    </row>
    <row r="74" spans="7:17">
      <c r="G74">
        <f t="shared" si="11"/>
        <v>3.5999999999999952</v>
      </c>
      <c r="H74">
        <f t="shared" si="8"/>
        <v>-31.586467964441667</v>
      </c>
      <c r="I74">
        <f t="shared" si="9"/>
        <v>124.68780783539061</v>
      </c>
      <c r="J74">
        <f t="shared" si="10"/>
        <v>325.1332847349945</v>
      </c>
      <c r="K74">
        <v>3.6</v>
      </c>
      <c r="L74">
        <v>1088</v>
      </c>
      <c r="M74">
        <v>421</v>
      </c>
      <c r="N74">
        <f t="shared" si="12"/>
        <v>331.62240000000003</v>
      </c>
      <c r="O74">
        <f t="shared" si="13"/>
        <v>128.32080000000002</v>
      </c>
      <c r="P74">
        <f t="shared" si="14"/>
        <v>42.108616922527702</v>
      </c>
      <c r="Q74">
        <f t="shared" si="15"/>
        <v>13.19863206811333</v>
      </c>
    </row>
    <row r="75" spans="7:17">
      <c r="G75">
        <f t="shared" si="11"/>
        <v>3.649999999999995</v>
      </c>
      <c r="H75">
        <f t="shared" si="8"/>
        <v>-31.042936793880212</v>
      </c>
      <c r="I75">
        <f t="shared" si="9"/>
        <v>123.1221406429344</v>
      </c>
      <c r="J75">
        <f t="shared" si="10"/>
        <v>331.32842021351632</v>
      </c>
      <c r="K75">
        <v>3.65</v>
      </c>
      <c r="L75">
        <v>1108</v>
      </c>
      <c r="M75">
        <v>413</v>
      </c>
      <c r="N75">
        <f t="shared" si="12"/>
        <v>337.71840000000003</v>
      </c>
      <c r="O75">
        <f t="shared" si="13"/>
        <v>125.8824</v>
      </c>
      <c r="P75">
        <f t="shared" si="14"/>
        <v>40.831841671670361</v>
      </c>
      <c r="Q75">
        <f t="shared" si="15"/>
        <v>7.6190317182682374</v>
      </c>
    </row>
    <row r="76" spans="7:17">
      <c r="G76">
        <f t="shared" si="11"/>
        <v>3.6999999999999948</v>
      </c>
      <c r="H76">
        <f t="shared" si="8"/>
        <v>-30.515393381654988</v>
      </c>
      <c r="I76">
        <f t="shared" si="9"/>
        <v>121.58324771042669</v>
      </c>
      <c r="J76">
        <f t="shared" si="10"/>
        <v>337.44594501959045</v>
      </c>
      <c r="K76">
        <v>3.7</v>
      </c>
      <c r="L76">
        <v>1129</v>
      </c>
      <c r="M76">
        <v>405</v>
      </c>
      <c r="N76">
        <f t="shared" si="12"/>
        <v>344.11920000000003</v>
      </c>
      <c r="O76">
        <f t="shared" si="13"/>
        <v>123.444</v>
      </c>
      <c r="P76">
        <f t="shared" si="14"/>
        <v>44.532332033561282</v>
      </c>
      <c r="Q76">
        <f t="shared" si="15"/>
        <v>3.462399083152325</v>
      </c>
    </row>
    <row r="77" spans="7:17">
      <c r="G77">
        <f t="shared" si="11"/>
        <v>3.7499999999999947</v>
      </c>
      <c r="H77">
        <f t="shared" si="8"/>
        <v>-30.0032276509871</v>
      </c>
      <c r="I77">
        <f t="shared" si="9"/>
        <v>120.07034502616787</v>
      </c>
      <c r="J77">
        <f t="shared" si="10"/>
        <v>343.48717813882854</v>
      </c>
      <c r="K77">
        <v>3.75</v>
      </c>
      <c r="L77">
        <v>1149</v>
      </c>
      <c r="M77">
        <v>396</v>
      </c>
      <c r="N77">
        <f t="shared" si="12"/>
        <v>350.21520000000004</v>
      </c>
      <c r="O77">
        <f t="shared" si="13"/>
        <v>120.7008</v>
      </c>
      <c r="P77">
        <f t="shared" si="14"/>
        <v>45.266278164401598</v>
      </c>
      <c r="Q77">
        <f t="shared" si="15"/>
        <v>0.39747347402967159</v>
      </c>
    </row>
    <row r="78" spans="7:17">
      <c r="G78">
        <f t="shared" si="11"/>
        <v>3.7999999999999945</v>
      </c>
      <c r="H78">
        <f t="shared" si="8"/>
        <v>-29.505858503673124</v>
      </c>
      <c r="I78">
        <f t="shared" si="9"/>
        <v>118.58267835078954</v>
      </c>
      <c r="J78">
        <f t="shared" si="10"/>
        <v>349.45340010660232</v>
      </c>
      <c r="K78">
        <v>3.8</v>
      </c>
      <c r="L78">
        <v>1168</v>
      </c>
      <c r="M78">
        <v>388</v>
      </c>
      <c r="N78">
        <f t="shared" si="12"/>
        <v>356.00640000000004</v>
      </c>
      <c r="O78">
        <f t="shared" si="13"/>
        <v>118.2624</v>
      </c>
      <c r="P78">
        <f t="shared" si="14"/>
        <v>42.941807602870597</v>
      </c>
      <c r="Q78">
        <f t="shared" si="15"/>
        <v>0.10257822198446517</v>
      </c>
    </row>
    <row r="79" spans="7:17">
      <c r="G79">
        <f t="shared" si="11"/>
        <v>3.8499999999999943</v>
      </c>
      <c r="H79">
        <f t="shared" si="8"/>
        <v>-29.022732185608252</v>
      </c>
      <c r="I79">
        <f t="shared" si="9"/>
        <v>117.1195218096489</v>
      </c>
      <c r="J79">
        <f t="shared" si="10"/>
        <v>355.34585446112959</v>
      </c>
      <c r="K79">
        <v>3.85</v>
      </c>
      <c r="L79">
        <v>1187</v>
      </c>
      <c r="M79">
        <v>380</v>
      </c>
      <c r="N79">
        <f t="shared" si="12"/>
        <v>361.79760000000005</v>
      </c>
      <c r="O79">
        <f t="shared" si="13"/>
        <v>115.82400000000001</v>
      </c>
      <c r="P79">
        <f t="shared" si="14"/>
        <v>41.625020498334813</v>
      </c>
      <c r="Q79">
        <f t="shared" si="15"/>
        <v>1.6783767592759327</v>
      </c>
    </row>
    <row r="80" spans="7:17">
      <c r="G80">
        <f t="shared" si="11"/>
        <v>3.8999999999999941</v>
      </c>
      <c r="H80">
        <f t="shared" si="8"/>
        <v>-28.553320758892315</v>
      </c>
      <c r="I80">
        <f t="shared" si="9"/>
        <v>115.68017656424854</v>
      </c>
      <c r="J80">
        <f t="shared" si="10"/>
        <v>361.16574912817771</v>
      </c>
      <c r="K80">
        <v>3.9</v>
      </c>
      <c r="L80">
        <v>1204</v>
      </c>
      <c r="M80">
        <v>375</v>
      </c>
      <c r="N80">
        <f t="shared" si="12"/>
        <v>366.97919999999999</v>
      </c>
      <c r="O80">
        <f t="shared" si="13"/>
        <v>114.30000000000001</v>
      </c>
      <c r="P80">
        <f t="shared" si="14"/>
        <v>33.796211039091268</v>
      </c>
      <c r="Q80">
        <f t="shared" si="15"/>
        <v>1.9048873485008748</v>
      </c>
    </row>
    <row r="81" spans="7:17">
      <c r="G81">
        <f t="shared" si="11"/>
        <v>3.949999999999994</v>
      </c>
      <c r="H81">
        <f t="shared" si="8"/>
        <v>-28.097120672649307</v>
      </c>
      <c r="I81">
        <f t="shared" si="9"/>
        <v>114.26396955755138</v>
      </c>
      <c r="J81">
        <f t="shared" si="10"/>
        <v>366.91425774120603</v>
      </c>
      <c r="K81">
        <v>3.95</v>
      </c>
      <c r="L81">
        <v>1223</v>
      </c>
      <c r="M81">
        <v>371</v>
      </c>
      <c r="N81">
        <f t="shared" si="12"/>
        <v>372.7704</v>
      </c>
      <c r="O81">
        <f t="shared" si="13"/>
        <v>113.08080000000001</v>
      </c>
      <c r="P81">
        <f t="shared" si="14"/>
        <v>34.294402155232497</v>
      </c>
      <c r="Q81">
        <f t="shared" si="15"/>
        <v>1.399890201916296</v>
      </c>
    </row>
    <row r="82" spans="7:17">
      <c r="G82">
        <f t="shared" si="11"/>
        <v>3.9999999999999938</v>
      </c>
      <c r="H82">
        <f t="shared" si="8"/>
        <v>-27.653651425339007</v>
      </c>
      <c r="I82">
        <f t="shared" si="9"/>
        <v>112.87025232843871</v>
      </c>
      <c r="J82">
        <f t="shared" si="10"/>
        <v>372.59252090052132</v>
      </c>
      <c r="K82">
        <v>4</v>
      </c>
      <c r="L82">
        <v>1243</v>
      </c>
      <c r="M82">
        <v>367</v>
      </c>
      <c r="N82">
        <f t="shared" si="12"/>
        <v>378.8664</v>
      </c>
      <c r="O82">
        <f t="shared" si="13"/>
        <v>111.86160000000001</v>
      </c>
      <c r="P82">
        <f t="shared" si="14"/>
        <v>39.36155895487537</v>
      </c>
      <c r="Q82">
        <f t="shared" si="15"/>
        <v>1.017379519664811</v>
      </c>
    </row>
    <row r="83" spans="7:17">
      <c r="G83">
        <f t="shared" si="11"/>
        <v>4.0499999999999936</v>
      </c>
      <c r="H83">
        <f t="shared" si="8"/>
        <v>-27.222454311928168</v>
      </c>
      <c r="I83">
        <f t="shared" si="9"/>
        <v>111.49839989090458</v>
      </c>
      <c r="J83">
        <f t="shared" si="10"/>
        <v>378.20164737479371</v>
      </c>
      <c r="K83">
        <v>4.05</v>
      </c>
      <c r="L83">
        <v>1260</v>
      </c>
      <c r="M83">
        <v>364</v>
      </c>
      <c r="N83">
        <f t="shared" si="12"/>
        <v>384.048</v>
      </c>
      <c r="O83">
        <f t="shared" si="13"/>
        <v>110.94720000000001</v>
      </c>
      <c r="P83">
        <f t="shared" si="14"/>
        <v>34.179839018256516</v>
      </c>
      <c r="Q83">
        <f t="shared" si="15"/>
        <v>0.30382131973320997</v>
      </c>
    </row>
    <row r="84" spans="7:17">
      <c r="G84">
        <f t="shared" si="11"/>
        <v>4.0999999999999934</v>
      </c>
      <c r="H84">
        <f t="shared" si="8"/>
        <v>-26.803091249824721</v>
      </c>
      <c r="I84">
        <f t="shared" si="9"/>
        <v>110.14780967389822</v>
      </c>
      <c r="J84">
        <f t="shared" si="10"/>
        <v>383.74271524806227</v>
      </c>
      <c r="K84">
        <v>4.0999999999999996</v>
      </c>
      <c r="L84">
        <v>1278</v>
      </c>
      <c r="M84">
        <v>360</v>
      </c>
      <c r="N84">
        <f t="shared" si="12"/>
        <v>389.53440000000001</v>
      </c>
      <c r="O84">
        <f t="shared" si="13"/>
        <v>109.72800000000001</v>
      </c>
      <c r="P84">
        <f t="shared" si="14"/>
        <v>33.543612265828088</v>
      </c>
      <c r="Q84">
        <f t="shared" si="15"/>
        <v>0.17624016229852515</v>
      </c>
    </row>
    <row r="85" spans="7:17">
      <c r="G85">
        <f t="shared" si="11"/>
        <v>4.1499999999999932</v>
      </c>
      <c r="H85">
        <f t="shared" si="8"/>
        <v>-26.39514367796696</v>
      </c>
      <c r="I85">
        <f t="shared" si="9"/>
        <v>108.81790051801863</v>
      </c>
      <c r="J85">
        <f t="shared" si="10"/>
        <v>389.21677301517138</v>
      </c>
      <c r="K85">
        <v>4.1500000000000004</v>
      </c>
      <c r="L85">
        <v>1296</v>
      </c>
      <c r="M85">
        <v>357</v>
      </c>
      <c r="N85">
        <f t="shared" si="12"/>
        <v>395.02080000000001</v>
      </c>
      <c r="O85">
        <f t="shared" si="13"/>
        <v>108.81360000000001</v>
      </c>
      <c r="P85">
        <f t="shared" si="14"/>
        <v>33.686729240618853</v>
      </c>
      <c r="Q85">
        <f t="shared" si="15"/>
        <v>1.8494455228511319E-5</v>
      </c>
    </row>
    <row r="86" spans="7:17">
      <c r="G86">
        <f t="shared" si="11"/>
        <v>4.1999999999999931</v>
      </c>
      <c r="H86">
        <f t="shared" si="8"/>
        <v>-25.998211523904661</v>
      </c>
      <c r="I86">
        <f t="shared" si="9"/>
        <v>107.50811172553384</v>
      </c>
      <c r="J86">
        <f t="shared" si="10"/>
        <v>394.62484062838939</v>
      </c>
      <c r="K86">
        <v>4.2</v>
      </c>
      <c r="L86">
        <v>1314</v>
      </c>
      <c r="M86">
        <v>354</v>
      </c>
      <c r="N86">
        <f t="shared" si="12"/>
        <v>400.50720000000001</v>
      </c>
      <c r="O86">
        <f t="shared" si="13"/>
        <v>107.89920000000001</v>
      </c>
      <c r="P86">
        <f t="shared" si="14"/>
        <v>34.602151776775273</v>
      </c>
      <c r="Q86">
        <f t="shared" si="15"/>
        <v>0.15295003842492674</v>
      </c>
    </row>
    <row r="87" spans="7:17">
      <c r="G87">
        <f t="shared" si="11"/>
        <v>4.2499999999999929</v>
      </c>
      <c r="H87">
        <f t="shared" si="8"/>
        <v>-25.611912234115916</v>
      </c>
      <c r="I87">
        <f t="shared" si="9"/>
        <v>106.21790216044671</v>
      </c>
      <c r="J87">
        <f t="shared" si="10"/>
        <v>399.96791049779046</v>
      </c>
      <c r="K87">
        <v>4.25</v>
      </c>
      <c r="L87">
        <v>1330</v>
      </c>
      <c r="M87">
        <v>351</v>
      </c>
      <c r="N87">
        <f t="shared" si="12"/>
        <v>405.38400000000001</v>
      </c>
      <c r="O87">
        <f t="shared" si="13"/>
        <v>106.98480000000001</v>
      </c>
      <c r="P87">
        <f t="shared" si="14"/>
        <v>29.334025495944587</v>
      </c>
      <c r="Q87">
        <f t="shared" si="15"/>
        <v>0.58813229631151076</v>
      </c>
    </row>
    <row r="88" spans="7:17">
      <c r="G88">
        <f t="shared" si="11"/>
        <v>4.2999999999999927</v>
      </c>
      <c r="H88">
        <f t="shared" si="8"/>
        <v>-25.235879863174038</v>
      </c>
      <c r="I88">
        <f t="shared" si="9"/>
        <v>104.9467493955559</v>
      </c>
      <c r="J88">
        <f t="shared" si="10"/>
        <v>405.24694844782891</v>
      </c>
      <c r="K88">
        <v>4.3</v>
      </c>
      <c r="L88">
        <v>1349</v>
      </c>
      <c r="M88">
        <v>347</v>
      </c>
      <c r="N88">
        <f t="shared" si="12"/>
        <v>411.17520000000002</v>
      </c>
      <c r="O88">
        <f t="shared" si="13"/>
        <v>105.76560000000001</v>
      </c>
      <c r="P88">
        <f t="shared" si="14"/>
        <v>35.144166465819112</v>
      </c>
      <c r="Q88">
        <f t="shared" si="15"/>
        <v>0.67051631239848164</v>
      </c>
    </row>
    <row r="89" spans="7:17">
      <c r="G89">
        <f t="shared" si="11"/>
        <v>4.3499999999999925</v>
      </c>
      <c r="H89">
        <f t="shared" si="8"/>
        <v>-24.869764217718316</v>
      </c>
      <c r="I89">
        <f t="shared" si="9"/>
        <v>103.69414890367203</v>
      </c>
      <c r="J89">
        <f t="shared" si="10"/>
        <v>410.4628946323806</v>
      </c>
      <c r="K89">
        <v>4.3499999999999996</v>
      </c>
      <c r="L89">
        <v>1367</v>
      </c>
      <c r="M89">
        <v>341</v>
      </c>
      <c r="N89">
        <f t="shared" si="12"/>
        <v>416.66160000000002</v>
      </c>
      <c r="O89">
        <f t="shared" si="13"/>
        <v>103.93680000000001</v>
      </c>
      <c r="P89">
        <f t="shared" si="14"/>
        <v>38.423948234553869</v>
      </c>
      <c r="Q89">
        <f t="shared" si="15"/>
        <v>5.8879554549168357E-2</v>
      </c>
    </row>
    <row r="90" spans="7:17">
      <c r="G90">
        <f t="shared" si="11"/>
        <v>4.3999999999999924</v>
      </c>
      <c r="H90">
        <f t="shared" si="8"/>
        <v>-24.513230051493</v>
      </c>
      <c r="I90">
        <f t="shared" si="9"/>
        <v>102.45961329034384</v>
      </c>
      <c r="J90">
        <f t="shared" si="10"/>
        <v>415.61666441039415</v>
      </c>
      <c r="K90">
        <v>4.4000000000000004</v>
      </c>
      <c r="L90">
        <v>1383</v>
      </c>
      <c r="M90">
        <v>335</v>
      </c>
      <c r="N90">
        <f t="shared" si="12"/>
        <v>421.53840000000002</v>
      </c>
      <c r="O90">
        <f t="shared" si="13"/>
        <v>102.108</v>
      </c>
      <c r="P90">
        <f t="shared" si="14"/>
        <v>35.066952393204822</v>
      </c>
      <c r="Q90">
        <f t="shared" si="15"/>
        <v>0.12363190594641781</v>
      </c>
    </row>
    <row r="91" spans="7:17">
      <c r="G91">
        <f t="shared" si="11"/>
        <v>4.4499999999999922</v>
      </c>
      <c r="H91">
        <f t="shared" si="8"/>
        <v>-24.165956308002389</v>
      </c>
      <c r="I91">
        <f t="shared" si="9"/>
        <v>101.24267156562819</v>
      </c>
      <c r="J91">
        <f t="shared" si="10"/>
        <v>420.70914918416463</v>
      </c>
      <c r="K91">
        <v>4.45</v>
      </c>
      <c r="L91">
        <v>1398</v>
      </c>
      <c r="M91">
        <v>328</v>
      </c>
      <c r="N91">
        <f t="shared" si="12"/>
        <v>426.11040000000003</v>
      </c>
      <c r="O91">
        <f t="shared" si="13"/>
        <v>99.974400000000003</v>
      </c>
      <c r="P91">
        <f t="shared" si="14"/>
        <v>29.17351037556254</v>
      </c>
      <c r="Q91">
        <f t="shared" si="15"/>
        <v>1.6085127641809622</v>
      </c>
    </row>
    <row r="92" spans="7:17">
      <c r="G92">
        <f t="shared" si="11"/>
        <v>4.499999999999992</v>
      </c>
      <c r="H92">
        <f t="shared" si="8"/>
        <v>-23.827635407590808</v>
      </c>
      <c r="I92">
        <f t="shared" si="9"/>
        <v>100.04286845260383</v>
      </c>
      <c r="J92">
        <f t="shared" si="10"/>
        <v>425.7412172021227</v>
      </c>
      <c r="K92">
        <v>4.5</v>
      </c>
      <c r="L92">
        <v>1417</v>
      </c>
      <c r="M92">
        <v>321</v>
      </c>
      <c r="N92">
        <f t="shared" si="12"/>
        <v>431.90160000000003</v>
      </c>
      <c r="O92">
        <f t="shared" si="13"/>
        <v>97.840800000000002</v>
      </c>
      <c r="P92">
        <f t="shared" si="14"/>
        <v>37.950316216382951</v>
      </c>
      <c r="Q92">
        <f t="shared" si="15"/>
        <v>4.8491054699530052</v>
      </c>
    </row>
    <row r="93" spans="7:17">
      <c r="G93">
        <f t="shared" si="11"/>
        <v>4.5499999999999918</v>
      </c>
      <c r="H93">
        <f t="shared" si="8"/>
        <v>-23.497972575994396</v>
      </c>
      <c r="I93">
        <f t="shared" si="9"/>
        <v>98.859763730482427</v>
      </c>
      <c r="J93">
        <f t="shared" si="10"/>
        <v>430.71371432792421</v>
      </c>
      <c r="K93">
        <v>4.55</v>
      </c>
      <c r="L93">
        <v>1429</v>
      </c>
      <c r="M93">
        <v>318</v>
      </c>
      <c r="N93">
        <f t="shared" si="12"/>
        <v>435.55920000000003</v>
      </c>
      <c r="O93">
        <f t="shared" si="13"/>
        <v>96.926400000000001</v>
      </c>
      <c r="P93">
        <f t="shared" si="14"/>
        <v>23.478731398292105</v>
      </c>
      <c r="Q93">
        <f t="shared" si="15"/>
        <v>3.7378953143449247</v>
      </c>
    </row>
    <row r="94" spans="7:17">
      <c r="G94">
        <f t="shared" si="11"/>
        <v>4.5999999999999917</v>
      </c>
      <c r="H94">
        <f t="shared" si="8"/>
        <v>-23.176685211631032</v>
      </c>
      <c r="I94">
        <f t="shared" si="9"/>
        <v>97.692931610312826</v>
      </c>
      <c r="J94">
        <f t="shared" si="10"/>
        <v>435.6274647775175</v>
      </c>
      <c r="K94">
        <v>4.5999999999999996</v>
      </c>
      <c r="L94">
        <v>1446</v>
      </c>
      <c r="M94">
        <v>315</v>
      </c>
      <c r="N94">
        <f t="shared" si="12"/>
        <v>440.74080000000004</v>
      </c>
      <c r="O94">
        <f t="shared" si="13"/>
        <v>96.012</v>
      </c>
      <c r="P94">
        <f t="shared" si="14"/>
        <v>26.146197097480496</v>
      </c>
      <c r="Q94">
        <f t="shared" si="15"/>
        <v>2.8255310785488681</v>
      </c>
    </row>
    <row r="95" spans="7:17">
      <c r="G95">
        <f t="shared" si="11"/>
        <v>4.6499999999999915</v>
      </c>
      <c r="H95">
        <f t="shared" si="8"/>
        <v>-22.863502289095599</v>
      </c>
      <c r="I95">
        <f t="shared" si="9"/>
        <v>96.541960141405383</v>
      </c>
      <c r="J95">
        <f t="shared" si="10"/>
        <v>440.48327182577088</v>
      </c>
      <c r="K95">
        <v>4.6500000000000004</v>
      </c>
      <c r="L95">
        <v>1462</v>
      </c>
      <c r="M95">
        <v>313</v>
      </c>
      <c r="N95">
        <f t="shared" si="12"/>
        <v>445.61760000000004</v>
      </c>
      <c r="O95">
        <f t="shared" si="13"/>
        <v>95.4024</v>
      </c>
      <c r="P95">
        <f t="shared" si="14"/>
        <v>26.361325800683275</v>
      </c>
      <c r="Q95">
        <f t="shared" si="15"/>
        <v>1.2985973158798563</v>
      </c>
    </row>
    <row r="96" spans="7:17">
      <c r="G96">
        <f t="shared" si="11"/>
        <v>4.6999999999999913</v>
      </c>
      <c r="H96">
        <f t="shared" si="8"/>
        <v>-22.558163796512588</v>
      </c>
      <c r="I96">
        <f t="shared" si="9"/>
        <v>95.406450646725759</v>
      </c>
      <c r="J96">
        <f t="shared" si="10"/>
        <v>445.2819184841544</v>
      </c>
      <c r="K96">
        <v>4.7</v>
      </c>
      <c r="L96">
        <v>1477</v>
      </c>
      <c r="M96">
        <v>312</v>
      </c>
      <c r="N96">
        <f t="shared" si="12"/>
        <v>450.18960000000004</v>
      </c>
      <c r="O96">
        <f t="shared" si="13"/>
        <v>95.0976</v>
      </c>
      <c r="P96">
        <f t="shared" si="14"/>
        <v>24.085337860972942</v>
      </c>
      <c r="Q96">
        <f t="shared" si="15"/>
        <v>9.5388721982919464E-2</v>
      </c>
    </row>
    <row r="97" spans="7:17">
      <c r="G97">
        <f t="shared" si="11"/>
        <v>4.7499999999999911</v>
      </c>
      <c r="H97">
        <f t="shared" si="8"/>
        <v>-22.260420204568</v>
      </c>
      <c r="I97">
        <f t="shared" si="9"/>
        <v>94.286017185620125</v>
      </c>
      <c r="J97">
        <f t="shared" si="10"/>
        <v>450.02416815087963</v>
      </c>
      <c r="K97">
        <v>4.75</v>
      </c>
      <c r="L97">
        <v>1494</v>
      </c>
      <c r="M97">
        <v>309</v>
      </c>
      <c r="N97">
        <f t="shared" si="12"/>
        <v>455.37120000000004</v>
      </c>
      <c r="O97">
        <f t="shared" si="13"/>
        <v>94.183199999999999</v>
      </c>
      <c r="P97">
        <f t="shared" si="14"/>
        <v>28.590749595508058</v>
      </c>
      <c r="Q97">
        <f t="shared" si="15"/>
        <v>1.0571373658843327E-2</v>
      </c>
    </row>
    <row r="98" spans="7:17">
      <c r="G98">
        <f t="shared" si="11"/>
        <v>4.7999999999999909</v>
      </c>
      <c r="H98">
        <f t="shared" si="8"/>
        <v>-21.970031965199144</v>
      </c>
      <c r="I98">
        <f t="shared" si="9"/>
        <v>93.180286042339688</v>
      </c>
      <c r="J98">
        <f t="shared" si="10"/>
        <v>454.71076523482736</v>
      </c>
      <c r="K98">
        <v>4.8</v>
      </c>
      <c r="L98">
        <v>1509</v>
      </c>
      <c r="M98">
        <v>306</v>
      </c>
      <c r="N98">
        <f t="shared" si="12"/>
        <v>459.94320000000005</v>
      </c>
      <c r="O98">
        <f t="shared" si="13"/>
        <v>93.268799999999999</v>
      </c>
      <c r="P98">
        <f t="shared" si="14"/>
        <v>27.378373571787719</v>
      </c>
      <c r="Q98">
        <f t="shared" si="15"/>
        <v>7.8347207006913087E-3</v>
      </c>
    </row>
    <row r="99" spans="7:17">
      <c r="G99">
        <f t="shared" si="11"/>
        <v>4.8499999999999908</v>
      </c>
      <c r="H99">
        <f t="shared" si="8"/>
        <v>-21.686769038064298</v>
      </c>
      <c r="I99">
        <f t="shared" si="9"/>
        <v>92.088895238928174</v>
      </c>
      <c r="J99">
        <f t="shared" si="10"/>
        <v>459.34243575451626</v>
      </c>
      <c r="K99">
        <v>4.8499999999999996</v>
      </c>
      <c r="L99">
        <v>1524</v>
      </c>
      <c r="M99">
        <v>302</v>
      </c>
      <c r="N99">
        <f t="shared" si="12"/>
        <v>464.51520000000005</v>
      </c>
      <c r="O99">
        <f t="shared" si="13"/>
        <v>92.049599999999998</v>
      </c>
      <c r="P99">
        <f t="shared" si="14"/>
        <v>26.757489939355487</v>
      </c>
      <c r="Q99">
        <f t="shared" si="15"/>
        <v>1.5441158024224377E-3</v>
      </c>
    </row>
    <row r="100" spans="7:17">
      <c r="G100">
        <f t="shared" si="11"/>
        <v>4.8999999999999906</v>
      </c>
      <c r="H100">
        <f t="shared" si="8"/>
        <v>-21.410410443047631</v>
      </c>
      <c r="I100">
        <f t="shared" si="9"/>
        <v>91.011494071128226</v>
      </c>
      <c r="J100">
        <f t="shared" si="10"/>
        <v>463.91988791329754</v>
      </c>
      <c r="K100">
        <v>4.9000000000000004</v>
      </c>
      <c r="L100">
        <v>1538</v>
      </c>
      <c r="M100">
        <v>297</v>
      </c>
      <c r="N100">
        <f t="shared" si="12"/>
        <v>468.7824</v>
      </c>
      <c r="O100">
        <f t="shared" si="13"/>
        <v>90.525600000000011</v>
      </c>
      <c r="P100">
        <f t="shared" si="14"/>
        <v>23.644023793327435</v>
      </c>
      <c r="Q100">
        <f t="shared" si="15"/>
        <v>0.23609304835755035</v>
      </c>
    </row>
    <row r="101" spans="7:17">
      <c r="G101">
        <f t="shared" si="11"/>
        <v>4.9499999999999904</v>
      </c>
      <c r="H101">
        <f t="shared" si="8"/>
        <v>-21.140743837176664</v>
      </c>
      <c r="I101">
        <f t="shared" si="9"/>
        <v>89.94774266604567</v>
      </c>
      <c r="J101">
        <f t="shared" si="10"/>
        <v>468.44381265189259</v>
      </c>
      <c r="K101">
        <v>4.95</v>
      </c>
      <c r="L101">
        <v>1552</v>
      </c>
      <c r="M101">
        <v>294</v>
      </c>
      <c r="N101">
        <f t="shared" si="12"/>
        <v>473.0496</v>
      </c>
      <c r="O101">
        <f t="shared" si="13"/>
        <v>89.611200000000011</v>
      </c>
      <c r="P101">
        <f t="shared" si="14"/>
        <v>21.21327709598631</v>
      </c>
      <c r="Q101">
        <f t="shared" si="15"/>
        <v>0.11326096606912009</v>
      </c>
    </row>
    <row r="102" spans="7:17">
      <c r="G102">
        <f t="shared" si="11"/>
        <v>4.9999999999999902</v>
      </c>
      <c r="H102">
        <f t="shared" si="8"/>
        <v>-20.877565114442543</v>
      </c>
      <c r="I102">
        <f t="shared" si="9"/>
        <v>88.897311560389312</v>
      </c>
      <c r="J102">
        <f t="shared" si="10"/>
        <v>472.91488417933419</v>
      </c>
      <c r="K102">
        <v>5</v>
      </c>
      <c r="L102">
        <v>1568</v>
      </c>
      <c r="M102">
        <v>291</v>
      </c>
      <c r="N102">
        <f t="shared" si="12"/>
        <v>477.9264</v>
      </c>
      <c r="O102">
        <f t="shared" si="13"/>
        <v>88.69680000000001</v>
      </c>
      <c r="P102">
        <f t="shared" si="14"/>
        <v>25.115290820783674</v>
      </c>
      <c r="Q102">
        <f t="shared" si="15"/>
        <v>4.0204885849752597E-2</v>
      </c>
    </row>
    <row r="103" spans="7:17">
      <c r="G103">
        <f t="shared" si="11"/>
        <v>5.0499999999999901</v>
      </c>
      <c r="H103">
        <f t="shared" si="8"/>
        <v>-20.620678027117791</v>
      </c>
      <c r="I103">
        <f t="shared" si="9"/>
        <v>87.85988129817656</v>
      </c>
      <c r="J103">
        <f t="shared" si="10"/>
        <v>477.33376048331036</v>
      </c>
      <c r="K103">
        <v>5.05</v>
      </c>
      <c r="L103">
        <v>1583</v>
      </c>
      <c r="M103">
        <v>288</v>
      </c>
      <c r="N103">
        <f t="shared" si="12"/>
        <v>482.4984</v>
      </c>
      <c r="O103">
        <f t="shared" si="13"/>
        <v>87.78240000000001</v>
      </c>
      <c r="P103">
        <f t="shared" si="14"/>
        <v>26.67350133735227</v>
      </c>
      <c r="Q103">
        <f t="shared" si="15"/>
        <v>6.0033515671235578E-3</v>
      </c>
    </row>
    <row r="104" spans="7:17">
      <c r="G104">
        <f t="shared" si="11"/>
        <v>5.0999999999999899</v>
      </c>
      <c r="H104">
        <f t="shared" si="8"/>
        <v>-20.369893827262228</v>
      </c>
      <c r="I104">
        <f t="shared" si="9"/>
        <v>86.835142046863126</v>
      </c>
      <c r="J104">
        <f t="shared" si="10"/>
        <v>481.7010838208584</v>
      </c>
      <c r="K104">
        <v>5.0999999999999996</v>
      </c>
      <c r="L104">
        <v>1596</v>
      </c>
      <c r="M104">
        <v>284</v>
      </c>
      <c r="N104">
        <f t="shared" si="12"/>
        <v>486.46080000000001</v>
      </c>
      <c r="O104">
        <f t="shared" si="13"/>
        <v>86.563200000000009</v>
      </c>
      <c r="P104">
        <f t="shared" si="14"/>
        <v>22.654898105982365</v>
      </c>
      <c r="Q104">
        <f t="shared" si="15"/>
        <v>7.3952476852101767E-2</v>
      </c>
    </row>
    <row r="105" spans="7:17">
      <c r="G105">
        <f t="shared" si="11"/>
        <v>5.1499999999999897</v>
      </c>
      <c r="H105">
        <f t="shared" si="8"/>
        <v>-20.125030927197141</v>
      </c>
      <c r="I105">
        <f t="shared" si="9"/>
        <v>85.822793230918577</v>
      </c>
      <c r="J105">
        <f t="shared" si="10"/>
        <v>486.01748119030538</v>
      </c>
      <c r="K105">
        <v>5.15</v>
      </c>
      <c r="L105">
        <v>1610</v>
      </c>
      <c r="M105">
        <v>280</v>
      </c>
      <c r="N105">
        <f t="shared" si="12"/>
        <v>490.72800000000001</v>
      </c>
      <c r="O105">
        <f t="shared" si="13"/>
        <v>85.344000000000008</v>
      </c>
      <c r="P105">
        <f t="shared" si="14"/>
        <v>22.188987456486949</v>
      </c>
      <c r="Q105">
        <f t="shared" si="15"/>
        <v>0.2292429579734423</v>
      </c>
    </row>
    <row r="106" spans="7:17">
      <c r="G106">
        <f t="shared" si="11"/>
        <v>5.1999999999999895</v>
      </c>
      <c r="H106">
        <f t="shared" si="8"/>
        <v>-19.885914577809704</v>
      </c>
      <c r="I106">
        <f t="shared" si="9"/>
        <v>84.822543181927557</v>
      </c>
      <c r="J106">
        <f t="shared" si="10"/>
        <v>490.28356478530446</v>
      </c>
      <c r="K106">
        <v>5.2</v>
      </c>
      <c r="L106">
        <v>1624</v>
      </c>
      <c r="M106">
        <v>277</v>
      </c>
      <c r="N106">
        <f t="shared" si="12"/>
        <v>494.99520000000001</v>
      </c>
      <c r="O106">
        <f t="shared" si="13"/>
        <v>84.429600000000008</v>
      </c>
      <c r="P106">
        <f t="shared" si="14"/>
        <v>22.199506396359162</v>
      </c>
      <c r="Q106">
        <f t="shared" si="15"/>
        <v>0.15440434422334709</v>
      </c>
    </row>
    <row r="107" spans="7:17">
      <c r="G107">
        <f t="shared" si="11"/>
        <v>5.2499999999999893</v>
      </c>
      <c r="H107">
        <f t="shared" si="8"/>
        <v>-19.652376563626301</v>
      </c>
      <c r="I107">
        <f t="shared" si="9"/>
        <v>83.834108804352411</v>
      </c>
      <c r="J107">
        <f t="shared" si="10"/>
        <v>494.49993243177073</v>
      </c>
      <c r="K107">
        <v>5.25</v>
      </c>
      <c r="L107">
        <v>1638</v>
      </c>
      <c r="M107">
        <v>274</v>
      </c>
      <c r="N107">
        <f t="shared" si="12"/>
        <v>499.26240000000001</v>
      </c>
      <c r="O107">
        <f t="shared" si="13"/>
        <v>83.515200000000007</v>
      </c>
      <c r="P107">
        <f t="shared" si="14"/>
        <v>22.681097338435741</v>
      </c>
      <c r="Q107">
        <f t="shared" si="15"/>
        <v>0.10170282549347974</v>
      </c>
    </row>
    <row r="108" spans="7:17">
      <c r="G108">
        <f t="shared" si="11"/>
        <v>5.2999999999999892</v>
      </c>
      <c r="H108">
        <f t="shared" si="8"/>
        <v>-19.42425491366361</v>
      </c>
      <c r="I108">
        <f t="shared" si="9"/>
        <v>82.857215256143775</v>
      </c>
      <c r="J108">
        <f t="shared" si="10"/>
        <v>498.66716800848093</v>
      </c>
      <c r="K108">
        <v>5.3</v>
      </c>
      <c r="L108">
        <v>1651</v>
      </c>
      <c r="M108">
        <v>271</v>
      </c>
      <c r="N108">
        <f t="shared" si="12"/>
        <v>503.22480000000002</v>
      </c>
      <c r="O108">
        <f t="shared" si="13"/>
        <v>82.600800000000007</v>
      </c>
      <c r="P108">
        <f t="shared" si="14"/>
        <v>20.772009370118248</v>
      </c>
      <c r="Q108">
        <f t="shared" si="15"/>
        <v>6.574878358327417E-2</v>
      </c>
    </row>
    <row r="109" spans="7:17">
      <c r="G109">
        <f t="shared" si="11"/>
        <v>5.349999999999989</v>
      </c>
      <c r="H109">
        <f t="shared" si="8"/>
        <v>-19.201393627132067</v>
      </c>
      <c r="I109">
        <f t="shared" si="9"/>
        <v>81.89159564343349</v>
      </c>
      <c r="J109">
        <f t="shared" si="10"/>
        <v>502.78584185205739</v>
      </c>
      <c r="K109">
        <v>5.35</v>
      </c>
      <c r="L109">
        <v>1664</v>
      </c>
      <c r="M109">
        <v>269</v>
      </c>
      <c r="N109">
        <f t="shared" si="12"/>
        <v>507.18720000000002</v>
      </c>
      <c r="O109">
        <f t="shared" si="13"/>
        <v>81.991200000000006</v>
      </c>
      <c r="P109">
        <f t="shared" si="14"/>
        <v>19.371953546460983</v>
      </c>
      <c r="Q109">
        <f t="shared" si="15"/>
        <v>9.9210278470296814E-3</v>
      </c>
    </row>
    <row r="110" spans="7:17">
      <c r="G110">
        <f t="shared" si="11"/>
        <v>5.3999999999999888</v>
      </c>
      <c r="H110">
        <f t="shared" si="8"/>
        <v>-18.983642413126653</v>
      </c>
      <c r="I110">
        <f t="shared" si="9"/>
        <v>80.93699072858918</v>
      </c>
      <c r="J110">
        <f t="shared" si="10"/>
        <v>506.85651114702449</v>
      </c>
      <c r="K110">
        <v>5.4</v>
      </c>
      <c r="L110">
        <v>1678</v>
      </c>
      <c r="M110">
        <v>267</v>
      </c>
      <c r="N110">
        <f t="shared" si="12"/>
        <v>511.45440000000002</v>
      </c>
      <c r="O110">
        <f t="shared" si="13"/>
        <v>81.381600000000006</v>
      </c>
      <c r="P110">
        <f t="shared" si="14"/>
        <v>21.14058190431663</v>
      </c>
      <c r="Q110">
        <f t="shared" si="15"/>
        <v>0.19767740422446559</v>
      </c>
    </row>
    <row r="111" spans="7:17">
      <c r="G111">
        <f t="shared" si="11"/>
        <v>5.4499999999999886</v>
      </c>
      <c r="H111">
        <f t="shared" si="8"/>
        <v>-18.770856443496434</v>
      </c>
      <c r="I111">
        <f t="shared" si="9"/>
        <v>79.993148650951596</v>
      </c>
      <c r="J111">
        <f t="shared" si="10"/>
        <v>510.87972030158733</v>
      </c>
      <c r="K111">
        <v>5.45</v>
      </c>
      <c r="L111">
        <v>1692</v>
      </c>
      <c r="M111">
        <v>263</v>
      </c>
      <c r="N111">
        <f t="shared" si="12"/>
        <v>515.72160000000008</v>
      </c>
      <c r="O111">
        <f t="shared" si="13"/>
        <v>80.162400000000005</v>
      </c>
      <c r="P111">
        <f t="shared" si="14"/>
        <v>23.443799013901582</v>
      </c>
      <c r="Q111">
        <f t="shared" si="15"/>
        <v>2.864601915470634E-2</v>
      </c>
    </row>
    <row r="112" spans="7:17">
      <c r="G112">
        <f t="shared" si="11"/>
        <v>5.4999999999999885</v>
      </c>
      <c r="H112">
        <f t="shared" si="8"/>
        <v>-18.562896118136525</v>
      </c>
      <c r="I112">
        <f t="shared" si="9"/>
        <v>79.05982465961489</v>
      </c>
      <c r="J112">
        <f t="shared" si="10"/>
        <v>514.85600130975104</v>
      </c>
      <c r="K112">
        <v>5.5</v>
      </c>
      <c r="L112">
        <v>1705</v>
      </c>
      <c r="M112">
        <v>259</v>
      </c>
      <c r="N112">
        <f t="shared" si="12"/>
        <v>519.68400000000008</v>
      </c>
      <c r="O112">
        <f t="shared" si="13"/>
        <v>78.943200000000004</v>
      </c>
      <c r="P112">
        <f t="shared" si="14"/>
        <v>23.309571353046508</v>
      </c>
      <c r="Q112">
        <f t="shared" si="15"/>
        <v>1.3601311230287839E-2</v>
      </c>
    </row>
    <row r="113" spans="7:17">
      <c r="G113">
        <f t="shared" si="11"/>
        <v>5.5499999999999883</v>
      </c>
      <c r="H113">
        <f t="shared" si="8"/>
        <v>-18.359626841994398</v>
      </c>
      <c r="I113">
        <f t="shared" si="9"/>
        <v>78.136780857646471</v>
      </c>
      <c r="J113">
        <f t="shared" si="10"/>
        <v>518.78587410036721</v>
      </c>
      <c r="K113">
        <v>5.55</v>
      </c>
      <c r="L113">
        <v>1717</v>
      </c>
      <c r="M113">
        <v>254</v>
      </c>
      <c r="N113">
        <f t="shared" si="12"/>
        <v>523.34159999999997</v>
      </c>
      <c r="O113">
        <f t="shared" si="13"/>
        <v>77.419200000000004</v>
      </c>
      <c r="P113">
        <f t="shared" si="14"/>
        <v>20.754638472584737</v>
      </c>
      <c r="Q113">
        <f t="shared" si="15"/>
        <v>0.51492228726063982</v>
      </c>
    </row>
    <row r="114" spans="7:17">
      <c r="G114">
        <f t="shared" si="11"/>
        <v>5.5999999999999881</v>
      </c>
      <c r="H114">
        <f t="shared" si="8"/>
        <v>-18.160918813127907</v>
      </c>
      <c r="I114">
        <f t="shared" si="9"/>
        <v>77.223785957177782</v>
      </c>
      <c r="J114">
        <f t="shared" si="10"/>
        <v>522.66984687366642</v>
      </c>
      <c r="K114">
        <v>5.6</v>
      </c>
      <c r="L114">
        <v>1729</v>
      </c>
      <c r="M114">
        <v>250</v>
      </c>
      <c r="N114">
        <f t="shared" si="12"/>
        <v>526.99919999999997</v>
      </c>
      <c r="O114">
        <f t="shared" si="13"/>
        <v>76.2</v>
      </c>
      <c r="P114">
        <f t="shared" si="14"/>
        <v>18.743298492494151</v>
      </c>
      <c r="Q114">
        <f t="shared" si="15"/>
        <v>1.0481376861144212</v>
      </c>
    </row>
    <row r="115" spans="7:17">
      <c r="G115">
        <f t="shared" si="11"/>
        <v>5.6499999999999879</v>
      </c>
      <c r="H115">
        <f t="shared" si="8"/>
        <v>-17.966646821193965</v>
      </c>
      <c r="I115">
        <f t="shared" si="9"/>
        <v>76.320615044828614</v>
      </c>
      <c r="J115">
        <f t="shared" si="10"/>
        <v>526.5084164258044</v>
      </c>
      <c r="K115">
        <v>5.65</v>
      </c>
      <c r="L115">
        <v>1742</v>
      </c>
      <c r="M115">
        <v>247</v>
      </c>
      <c r="N115">
        <f t="shared" si="12"/>
        <v>530.96159999999998</v>
      </c>
      <c r="O115">
        <f t="shared" si="13"/>
        <v>75.285600000000002</v>
      </c>
      <c r="P115">
        <f t="shared" si="14"/>
        <v>19.830843945485299</v>
      </c>
      <c r="Q115">
        <f t="shared" si="15"/>
        <v>1.0712561430215728</v>
      </c>
    </row>
    <row r="116" spans="7:17">
      <c r="G116">
        <f t="shared" si="11"/>
        <v>5.6999999999999877</v>
      </c>
      <c r="H116">
        <f t="shared" si="8"/>
        <v>-17.776690055786048</v>
      </c>
      <c r="I116">
        <f t="shared" si="9"/>
        <v>75.42704935695879</v>
      </c>
      <c r="J116">
        <f t="shared" si="10"/>
        <v>530.30206846192766</v>
      </c>
      <c r="K116">
        <v>5.7</v>
      </c>
      <c r="L116">
        <v>1753</v>
      </c>
      <c r="M116">
        <v>245</v>
      </c>
      <c r="N116">
        <f t="shared" si="12"/>
        <v>534.31439999999998</v>
      </c>
      <c r="O116">
        <f t="shared" si="13"/>
        <v>74.676000000000002</v>
      </c>
      <c r="P116">
        <f t="shared" si="14"/>
        <v>16.098804371409766</v>
      </c>
      <c r="Q116">
        <f t="shared" si="15"/>
        <v>0.56407513658820885</v>
      </c>
    </row>
    <row r="117" spans="7:17">
      <c r="G117">
        <f t="shared" si="11"/>
        <v>5.7499999999999876</v>
      </c>
      <c r="H117">
        <f t="shared" si="8"/>
        <v>-17.590931924074855</v>
      </c>
      <c r="I117">
        <f t="shared" si="9"/>
        <v>74.542876064267872</v>
      </c>
      <c r="J117">
        <f t="shared" si="10"/>
        <v>534.05127789823837</v>
      </c>
      <c r="K117">
        <v>5.75</v>
      </c>
      <c r="L117">
        <v>1766</v>
      </c>
      <c r="M117">
        <v>241</v>
      </c>
      <c r="N117">
        <f t="shared" si="12"/>
        <v>538.27679999999998</v>
      </c>
      <c r="O117">
        <f t="shared" si="13"/>
        <v>73.456800000000001</v>
      </c>
      <c r="P117">
        <f t="shared" si="14"/>
        <v>17.855037032475874</v>
      </c>
      <c r="Q117">
        <f t="shared" si="15"/>
        <v>1.1795612173755894</v>
      </c>
    </row>
    <row r="118" spans="7:17">
      <c r="G118">
        <f t="shared" si="11"/>
        <v>5.7999999999999874</v>
      </c>
      <c r="H118">
        <f t="shared" si="8"/>
        <v>-17.409259877240174</v>
      </c>
      <c r="I118">
        <f t="shared" si="9"/>
        <v>73.667888065291052</v>
      </c>
      <c r="J118">
        <f t="shared" si="10"/>
        <v>537.7565091535115</v>
      </c>
      <c r="K118">
        <v>5.8</v>
      </c>
      <c r="L118">
        <v>1779</v>
      </c>
      <c r="M118">
        <v>237</v>
      </c>
      <c r="N118">
        <f t="shared" si="12"/>
        <v>542.23919999999998</v>
      </c>
      <c r="O118">
        <f t="shared" si="13"/>
        <v>72.2376</v>
      </c>
      <c r="P118">
        <f t="shared" si="14"/>
        <v>20.094517225191613</v>
      </c>
      <c r="Q118">
        <f t="shared" si="15"/>
        <v>2.0457239497140196</v>
      </c>
    </row>
    <row r="119" spans="7:17">
      <c r="G119">
        <f t="shared" si="11"/>
        <v>5.8499999999999872</v>
      </c>
      <c r="H119">
        <f t="shared" si="8"/>
        <v>-17.231565245213819</v>
      </c>
      <c r="I119">
        <f t="shared" si="9"/>
        <v>72.801883788363952</v>
      </c>
      <c r="J119">
        <f t="shared" si="10"/>
        <v>541.41821643050218</v>
      </c>
      <c r="K119">
        <v>5.85</v>
      </c>
      <c r="L119">
        <v>1791</v>
      </c>
      <c r="M119">
        <v>233</v>
      </c>
      <c r="N119">
        <f t="shared" si="12"/>
        <v>545.89679999999998</v>
      </c>
      <c r="O119">
        <f t="shared" si="13"/>
        <v>71.0184</v>
      </c>
      <c r="P119">
        <f t="shared" si="14"/>
        <v>20.057710788975658</v>
      </c>
      <c r="Q119">
        <f t="shared" si="15"/>
        <v>3.180814423357035</v>
      </c>
    </row>
    <row r="120" spans="7:17">
      <c r="G120">
        <f t="shared" si="11"/>
        <v>5.899999999999987</v>
      </c>
      <c r="H120">
        <f t="shared" si="8"/>
        <v>-17.057743079282357</v>
      </c>
      <c r="I120">
        <f t="shared" si="9"/>
        <v>71.944667001651737</v>
      </c>
      <c r="J120">
        <f t="shared" si="10"/>
        <v>545.03684398765324</v>
      </c>
      <c r="K120">
        <v>5.9</v>
      </c>
      <c r="L120">
        <v>1800</v>
      </c>
      <c r="M120">
        <v>230</v>
      </c>
      <c r="N120">
        <f t="shared" si="12"/>
        <v>548.64</v>
      </c>
      <c r="O120">
        <f t="shared" si="13"/>
        <v>70.103999999999999</v>
      </c>
      <c r="P120">
        <f t="shared" si="14"/>
        <v>12.982733249310492</v>
      </c>
      <c r="Q120">
        <f t="shared" si="15"/>
        <v>3.3880550109695999</v>
      </c>
    </row>
    <row r="121" spans="7:17">
      <c r="G121">
        <f t="shared" si="11"/>
        <v>5.9499999999999869</v>
      </c>
      <c r="H121">
        <f t="shared" si="8"/>
        <v>-16.887692002126073</v>
      </c>
      <c r="I121">
        <f t="shared" si="9"/>
        <v>71.096046630860428</v>
      </c>
      <c r="J121">
        <f t="shared" si="10"/>
        <v>548.6128264014983</v>
      </c>
      <c r="K121">
        <v>5.95</v>
      </c>
      <c r="L121">
        <v>1812</v>
      </c>
      <c r="M121">
        <v>227</v>
      </c>
      <c r="N121">
        <f t="shared" si="12"/>
        <v>552.29759999999999</v>
      </c>
      <c r="O121">
        <f t="shared" si="13"/>
        <v>69.189599999999999</v>
      </c>
      <c r="P121">
        <f t="shared" si="14"/>
        <v>13.577556472215113</v>
      </c>
      <c r="Q121">
        <f t="shared" si="15"/>
        <v>3.634538756319083</v>
      </c>
    </row>
    <row r="122" spans="7:17">
      <c r="G122">
        <f t="shared" si="11"/>
        <v>5.9999999999999867</v>
      </c>
      <c r="H122">
        <f t="shared" si="8"/>
        <v>-16.72131406489612</v>
      </c>
      <c r="I122">
        <f t="shared" si="9"/>
        <v>70.255836584268948</v>
      </c>
      <c r="J122">
        <f t="shared" si="10"/>
        <v>552.14658882013487</v>
      </c>
      <c r="K122">
        <v>6</v>
      </c>
      <c r="L122">
        <v>1823</v>
      </c>
      <c r="M122">
        <v>226</v>
      </c>
      <c r="N122">
        <f t="shared" si="12"/>
        <v>555.65039999999999</v>
      </c>
      <c r="O122">
        <f t="shared" si="13"/>
        <v>68.884799999999998</v>
      </c>
      <c r="P122">
        <f t="shared" si="14"/>
        <v>12.276692784147835</v>
      </c>
      <c r="Q122">
        <f t="shared" si="15"/>
        <v>1.8797413154038691</v>
      </c>
    </row>
    <row r="123" spans="7:17">
      <c r="G123">
        <f t="shared" si="11"/>
        <v>6.0499999999999865</v>
      </c>
      <c r="H123">
        <f t="shared" si="8"/>
        <v>-16.558514610955463</v>
      </c>
      <c r="I123">
        <f t="shared" si="9"/>
        <v>69.423855584739073</v>
      </c>
      <c r="J123">
        <f t="shared" si="10"/>
        <v>555.63854720812492</v>
      </c>
      <c r="K123">
        <v>6.05</v>
      </c>
      <c r="L123">
        <v>1834</v>
      </c>
      <c r="M123">
        <v>225</v>
      </c>
      <c r="N123">
        <f t="shared" si="12"/>
        <v>559.00319999999999</v>
      </c>
      <c r="O123">
        <f t="shared" si="13"/>
        <v>68.58</v>
      </c>
      <c r="P123">
        <f t="shared" si="14"/>
        <v>11.320888409872726</v>
      </c>
      <c r="Q123">
        <f t="shared" si="15"/>
        <v>0.71209224789532533</v>
      </c>
    </row>
    <row r="124" spans="7:17">
      <c r="G124">
        <f t="shared" si="11"/>
        <v>6.0999999999999863</v>
      </c>
      <c r="H124">
        <f t="shared" si="8"/>
        <v>-16.399202145931568</v>
      </c>
      <c r="I124">
        <f t="shared" si="9"/>
        <v>68.599927008379041</v>
      </c>
      <c r="J124">
        <f t="shared" si="10"/>
        <v>559.08910858316301</v>
      </c>
      <c r="K124">
        <v>6.1</v>
      </c>
      <c r="L124">
        <v>1848</v>
      </c>
      <c r="M124">
        <v>223</v>
      </c>
      <c r="N124">
        <f t="shared" si="12"/>
        <v>563.2704</v>
      </c>
      <c r="O124">
        <f t="shared" si="13"/>
        <v>67.970399999999998</v>
      </c>
      <c r="P124">
        <f t="shared" si="14"/>
        <v>17.483197912514637</v>
      </c>
      <c r="Q124">
        <f t="shared" si="15"/>
        <v>0.39630425427866733</v>
      </c>
    </row>
    <row r="125" spans="7:17">
      <c r="G125">
        <f t="shared" si="11"/>
        <v>6.1499999999999861</v>
      </c>
      <c r="H125">
        <f t="shared" si="8"/>
        <v>-16.24328821374975</v>
      </c>
      <c r="I125">
        <f t="shared" si="9"/>
        <v>67.783878729553763</v>
      </c>
      <c r="J125">
        <f t="shared" si="10"/>
        <v>562.4986712448391</v>
      </c>
      <c r="K125">
        <v>6.15</v>
      </c>
      <c r="L125">
        <v>1857</v>
      </c>
      <c r="M125">
        <v>220</v>
      </c>
      <c r="N125">
        <f t="shared" si="12"/>
        <v>566.0136</v>
      </c>
      <c r="O125">
        <f t="shared" si="13"/>
        <v>67.055999999999997</v>
      </c>
      <c r="P125">
        <f t="shared" si="14"/>
        <v>12.354724153856919</v>
      </c>
      <c r="Q125">
        <f t="shared" si="15"/>
        <v>0.52980744493680354</v>
      </c>
    </row>
    <row r="126" spans="7:17">
      <c r="G126">
        <f t="shared" si="11"/>
        <v>6.199999999999986</v>
      </c>
      <c r="H126">
        <f t="shared" si="8"/>
        <v>-16.090687278335221</v>
      </c>
      <c r="I126">
        <f t="shared" si="9"/>
        <v>66.975542971950418</v>
      </c>
      <c r="J126">
        <f t="shared" si="10"/>
        <v>565.86762499580243</v>
      </c>
      <c r="K126">
        <v>6.2</v>
      </c>
      <c r="L126">
        <v>1868</v>
      </c>
      <c r="M126">
        <v>217</v>
      </c>
      <c r="N126">
        <f t="shared" si="12"/>
        <v>569.3664</v>
      </c>
      <c r="O126">
        <f t="shared" si="13"/>
        <v>66.141599999999997</v>
      </c>
      <c r="P126">
        <f t="shared" si="14"/>
        <v>12.241426529997696</v>
      </c>
      <c r="Q126">
        <f t="shared" si="15"/>
        <v>0.6954608804655007</v>
      </c>
    </row>
    <row r="127" spans="7:17">
      <c r="G127">
        <f t="shared" si="11"/>
        <v>6.2499999999999858</v>
      </c>
      <c r="H127">
        <f t="shared" si="8"/>
        <v>-15.941316610690393</v>
      </c>
      <c r="I127">
        <f t="shared" si="9"/>
        <v>66.174756165423346</v>
      </c>
      <c r="J127">
        <f t="shared" si="10"/>
        <v>569.19635135562544</v>
      </c>
      <c r="K127">
        <v>6.25</v>
      </c>
      <c r="L127">
        <v>1878</v>
      </c>
      <c r="M127">
        <v>213</v>
      </c>
      <c r="N127">
        <f t="shared" si="12"/>
        <v>572.4144</v>
      </c>
      <c r="O127">
        <f t="shared" si="13"/>
        <v>64.92240000000001</v>
      </c>
      <c r="P127">
        <f t="shared" si="14"/>
        <v>10.355837077560958</v>
      </c>
      <c r="Q127">
        <f t="shared" si="15"/>
        <v>1.5683959650738426</v>
      </c>
    </row>
    <row r="128" spans="7:17">
      <c r="G128">
        <f t="shared" si="11"/>
        <v>6.2999999999999856</v>
      </c>
      <c r="H128">
        <f t="shared" si="8"/>
        <v>-15.795096181070734</v>
      </c>
      <c r="I128">
        <f t="shared" si="9"/>
        <v>65.381358808356381</v>
      </c>
      <c r="J128">
        <f t="shared" si="10"/>
        <v>572.48522376764913</v>
      </c>
      <c r="K128">
        <v>6.3</v>
      </c>
      <c r="L128">
        <v>1889</v>
      </c>
      <c r="M128">
        <v>210</v>
      </c>
      <c r="N128">
        <f t="shared" si="12"/>
        <v>575.7672</v>
      </c>
      <c r="O128">
        <f t="shared" si="13"/>
        <v>64.00800000000001</v>
      </c>
      <c r="P128">
        <f t="shared" si="14"/>
        <v>10.771367989716019</v>
      </c>
      <c r="Q128">
        <f t="shared" si="15"/>
        <v>1.8861144164900332</v>
      </c>
    </row>
    <row r="129" spans="7:17">
      <c r="G129">
        <f t="shared" si="11"/>
        <v>6.3499999999999854</v>
      </c>
      <c r="H129">
        <f t="shared" si="8"/>
        <v>-15.651948555998583</v>
      </c>
      <c r="I129">
        <f t="shared" si="9"/>
        <v>64.595195335294576</v>
      </c>
      <c r="J129">
        <f t="shared" si="10"/>
        <v>575.73460779907873</v>
      </c>
      <c r="K129">
        <v>6.35</v>
      </c>
      <c r="L129">
        <v>1900</v>
      </c>
      <c r="M129">
        <v>208</v>
      </c>
      <c r="N129">
        <f t="shared" si="12"/>
        <v>579.12</v>
      </c>
      <c r="O129">
        <f t="shared" si="13"/>
        <v>63.398400000000002</v>
      </c>
      <c r="P129">
        <f t="shared" si="14"/>
        <v>11.460880354058586</v>
      </c>
      <c r="Q129">
        <f t="shared" si="15"/>
        <v>1.4323190745828522</v>
      </c>
    </row>
    <row r="130" spans="7:17">
      <c r="G130">
        <f t="shared" si="11"/>
        <v>6.3999999999999853</v>
      </c>
      <c r="H130">
        <f t="shared" ref="H130:H193" si="16">IF(G130&lt;$B$10,0,IF(G130&lt;$E$2,$B$18-$B$9*I130*ABS(I130),IF(G130&lt;$E$5,$B$22-$B$9*I130*ABS(I130),IF(G130&lt;$E$8,-$B$17*(1+I130^2/$B$26^2),-$B$17-$B$9*I130*ABS(I130)))))</f>
        <v>-15.511798799869174</v>
      </c>
      <c r="I130">
        <f t="shared" ref="I130:I193" si="17">IF(G130&lt;$B$10,0,IF(G130&lt;$E$2,$B$19*TANH($B$20*(G130-$B$10)+$B$27),IF(G130&lt;$E$5,IF($E$4&lt;$B$23,$B$23*TANH($B$24*(G130-$E$2)+$B$28),$B$23*_xlfn.COTH($B$24*(G130-$E$2)+$B$29)),IF(G130&lt;$E$8,$B$26*TAN(-$B$30*(G130-$E$5)+$B$33),$B$26*TANH(-$B$30*(G130-$E$8))))))</f>
        <v>63.816113989609327</v>
      </c>
      <c r="J130">
        <f t="shared" ref="J130:J193" si="18">IF(G130&lt;$B$10,$B$11,IF(G130&lt;$E$2,$B$21*(LN(COSH($B$20*(G130-$B$10)+$B$27))-LN(COSH($B$27)))+$B$11,IF(G130&lt;$E$5,IF($E$4&lt;$B$23,$B$25*(LN(COSH($B$24*(G130-$E$2)+$B$28))-LN(COSH($B$28))),$B$25*(LN(SINH($B$24*(G130-$E$2)+$B$29))-LN(SINH($B$29))))+$E$3,IF(G130&lt;$E$8,$B$31*(LN(COS($B$30*(G130-$E$5)-$B$33))+$B$34)+$E$6,$B$26^2/(-$B$17)*(LN(COSH(-$B$30*(G130-$E$8)+ATANH(0)))-LN(COSH(ATANH(0))))+$E$9))))</f>
        <v>578.94486133458736</v>
      </c>
      <c r="K130">
        <v>6.4</v>
      </c>
      <c r="L130">
        <v>1910</v>
      </c>
      <c r="M130">
        <v>206</v>
      </c>
      <c r="N130">
        <f t="shared" si="12"/>
        <v>582.16800000000001</v>
      </c>
      <c r="O130">
        <f t="shared" si="13"/>
        <v>62.788800000000002</v>
      </c>
      <c r="P130">
        <f t="shared" si="14"/>
        <v>10.388622856478026</v>
      </c>
      <c r="Q130">
        <f t="shared" si="15"/>
        <v>1.0553740332470294</v>
      </c>
    </row>
    <row r="131" spans="7:17">
      <c r="G131">
        <f t="shared" ref="G131:G194" si="19">G130+$E$14</f>
        <v>6.4499999999999851</v>
      </c>
      <c r="H131">
        <f t="shared" si="16"/>
        <v>-15.374574380917073</v>
      </c>
      <c r="I131">
        <f t="shared" si="17"/>
        <v>63.043966700973307</v>
      </c>
      <c r="J131">
        <f t="shared" si="18"/>
        <v>582.11633476367501</v>
      </c>
      <c r="K131">
        <v>6.45</v>
      </c>
      <c r="L131">
        <v>1919</v>
      </c>
      <c r="M131">
        <v>205</v>
      </c>
      <c r="N131">
        <f t="shared" ref="N131:N194" si="20">L131*0.3048</f>
        <v>584.91120000000001</v>
      </c>
      <c r="O131">
        <f t="shared" ref="O131:O194" si="21">M131*0.3048</f>
        <v>62.484000000000002</v>
      </c>
      <c r="P131">
        <f t="shared" ref="P131:P194" si="22">(N131-J131)^2</f>
        <v>7.8112716892179694</v>
      </c>
      <c r="Q131">
        <f t="shared" ref="Q131:Q194" si="23">(O131-I131)^2</f>
        <v>0.31356270619892718</v>
      </c>
    </row>
    <row r="132" spans="7:17">
      <c r="G132">
        <f t="shared" si="19"/>
        <v>6.4999999999999849</v>
      </c>
      <c r="H132">
        <f t="shared" si="16"/>
        <v>-15.240205081324335</v>
      </c>
      <c r="I132">
        <f t="shared" si="17"/>
        <v>62.278608967432497</v>
      </c>
      <c r="J132">
        <f t="shared" si="18"/>
        <v>585.24937116201704</v>
      </c>
      <c r="K132">
        <v>6.5</v>
      </c>
      <c r="L132">
        <v>1930</v>
      </c>
      <c r="M132">
        <v>203</v>
      </c>
      <c r="N132">
        <f t="shared" si="20"/>
        <v>588.26400000000001</v>
      </c>
      <c r="O132">
        <f t="shared" si="21"/>
        <v>61.874400000000001</v>
      </c>
      <c r="P132">
        <f t="shared" si="22"/>
        <v>9.0879870307985424</v>
      </c>
      <c r="Q132">
        <f t="shared" si="23"/>
        <v>0.16338488935284426</v>
      </c>
    </row>
    <row r="133" spans="7:17">
      <c r="G133">
        <f t="shared" si="19"/>
        <v>6.5499999999999847</v>
      </c>
      <c r="H133">
        <f t="shared" si="16"/>
        <v>-15.108622911264067</v>
      </c>
      <c r="I133">
        <f t="shared" si="17"/>
        <v>61.51989974187385</v>
      </c>
      <c r="J133">
        <f t="shared" si="18"/>
        <v>588.34430646702617</v>
      </c>
      <c r="K133">
        <v>6.55</v>
      </c>
      <c r="L133">
        <v>1940</v>
      </c>
      <c r="M133">
        <v>201</v>
      </c>
      <c r="N133">
        <f t="shared" si="20"/>
        <v>591.31200000000001</v>
      </c>
      <c r="O133">
        <f t="shared" si="21"/>
        <v>61.264800000000001</v>
      </c>
      <c r="P133">
        <f t="shared" si="22"/>
        <v>8.8072049056547517</v>
      </c>
      <c r="Q133">
        <f t="shared" si="23"/>
        <v>6.5075878304104384E-2</v>
      </c>
    </row>
    <row r="134" spans="7:17">
      <c r="G134">
        <f t="shared" si="19"/>
        <v>6.5999999999999845</v>
      </c>
      <c r="H134">
        <f t="shared" si="16"/>
        <v>-14.979762026684417</v>
      </c>
      <c r="I134">
        <f t="shared" si="17"/>
        <v>60.767701322696269</v>
      </c>
      <c r="J134">
        <f t="shared" si="18"/>
        <v>591.40146964784435</v>
      </c>
      <c r="K134">
        <v>6.6</v>
      </c>
      <c r="L134">
        <v>1951</v>
      </c>
      <c r="M134">
        <v>198</v>
      </c>
      <c r="N134">
        <f t="shared" si="20"/>
        <v>594.66480000000001</v>
      </c>
      <c r="O134">
        <f t="shared" si="21"/>
        <v>60.3504</v>
      </c>
      <c r="P134">
        <f t="shared" si="22"/>
        <v>10.649324987300401</v>
      </c>
      <c r="Q134">
        <f t="shared" si="23"/>
        <v>0.17414039392405486</v>
      </c>
    </row>
    <row r="135" spans="7:17">
      <c r="G135">
        <f t="shared" si="19"/>
        <v>6.6499999999999844</v>
      </c>
      <c r="H135">
        <f t="shared" si="16"/>
        <v>-14.853558650648955</v>
      </c>
      <c r="I135">
        <f t="shared" si="17"/>
        <v>60.021879248502728</v>
      </c>
      <c r="J135">
        <f t="shared" si="18"/>
        <v>594.42118286996879</v>
      </c>
      <c r="K135">
        <v>6.65</v>
      </c>
      <c r="L135">
        <v>1959</v>
      </c>
      <c r="M135">
        <v>195</v>
      </c>
      <c r="N135">
        <f t="shared" si="20"/>
        <v>597.10320000000002</v>
      </c>
      <c r="O135">
        <f t="shared" si="21"/>
        <v>59.436</v>
      </c>
      <c r="P135">
        <f t="shared" si="22"/>
        <v>7.1932158857809387</v>
      </c>
      <c r="Q135">
        <f t="shared" si="23"/>
        <v>0.34325449382612128</v>
      </c>
    </row>
    <row r="136" spans="7:17">
      <c r="G136">
        <f t="shared" si="19"/>
        <v>6.6999999999999842</v>
      </c>
      <c r="H136">
        <f t="shared" si="16"/>
        <v>-14.729950998059564</v>
      </c>
      <c r="I136">
        <f t="shared" si="17"/>
        <v>59.282302196640273</v>
      </c>
      <c r="J136">
        <f t="shared" si="18"/>
        <v>597.40376165471082</v>
      </c>
      <c r="K136">
        <v>6.7</v>
      </c>
      <c r="L136">
        <v>1971</v>
      </c>
      <c r="M136">
        <v>191</v>
      </c>
      <c r="N136">
        <f t="shared" si="20"/>
        <v>600.76080000000002</v>
      </c>
      <c r="O136">
        <f t="shared" si="21"/>
        <v>58.216800000000006</v>
      </c>
      <c r="P136">
        <f t="shared" si="22"/>
        <v>11.269706451742033</v>
      </c>
      <c r="Q136">
        <f t="shared" si="23"/>
        <v>1.1352949310452345</v>
      </c>
    </row>
    <row r="137" spans="7:17">
      <c r="G137">
        <f t="shared" si="19"/>
        <v>6.749999999999984</v>
      </c>
      <c r="H137">
        <f t="shared" si="16"/>
        <v>-14.608879203597391</v>
      </c>
      <c r="I137">
        <f t="shared" si="17"/>
        <v>58.548841885422661</v>
      </c>
      <c r="J137">
        <f t="shared" si="18"/>
        <v>600.34951503367347</v>
      </c>
      <c r="K137">
        <v>6.75</v>
      </c>
      <c r="L137">
        <v>1978</v>
      </c>
      <c r="M137">
        <v>188</v>
      </c>
      <c r="N137">
        <f t="shared" si="20"/>
        <v>602.89440000000002</v>
      </c>
      <c r="O137">
        <f t="shared" si="21"/>
        <v>57.302400000000006</v>
      </c>
      <c r="P137">
        <f t="shared" si="22"/>
        <v>6.4764394918348813</v>
      </c>
      <c r="Q137">
        <f t="shared" si="23"/>
        <v>1.5536173737359833</v>
      </c>
    </row>
    <row r="138" spans="7:17">
      <c r="G138">
        <f t="shared" si="19"/>
        <v>6.7999999999999838</v>
      </c>
      <c r="H138">
        <f t="shared" si="16"/>
        <v>-14.490285252726425</v>
      </c>
      <c r="I138">
        <f t="shared" si="17"/>
        <v>57.821372979878682</v>
      </c>
      <c r="J138">
        <f t="shared" si="18"/>
        <v>603.25874569842802</v>
      </c>
      <c r="K138">
        <v>6.8</v>
      </c>
      <c r="L138">
        <v>1987</v>
      </c>
      <c r="M138">
        <v>184</v>
      </c>
      <c r="N138">
        <f t="shared" si="20"/>
        <v>605.63760000000002</v>
      </c>
      <c r="O138">
        <f t="shared" si="21"/>
        <v>56.083200000000005</v>
      </c>
      <c r="P138">
        <f t="shared" si="22"/>
        <v>5.6589477881076329</v>
      </c>
      <c r="Q138">
        <f t="shared" si="23"/>
        <v>3.0212453079803177</v>
      </c>
    </row>
    <row r="139" spans="7:17">
      <c r="G139">
        <f t="shared" si="19"/>
        <v>6.8499999999999837</v>
      </c>
      <c r="H139">
        <f t="shared" si="16"/>
        <v>-14.374112915612715</v>
      </c>
      <c r="I139">
        <f t="shared" si="17"/>
        <v>57.099773000876894</v>
      </c>
      <c r="J139">
        <f t="shared" si="18"/>
        <v>606.13175014556589</v>
      </c>
      <c r="K139">
        <v>6.85</v>
      </c>
      <c r="L139">
        <v>1998</v>
      </c>
      <c r="M139">
        <v>181</v>
      </c>
      <c r="N139">
        <f t="shared" si="20"/>
        <v>608.99040000000002</v>
      </c>
      <c r="O139">
        <f t="shared" si="21"/>
        <v>55.168800000000005</v>
      </c>
      <c r="P139">
        <f t="shared" si="22"/>
        <v>8.1718789902562943</v>
      </c>
      <c r="Q139">
        <f t="shared" si="23"/>
        <v>3.7286567301155</v>
      </c>
    </row>
    <row r="140" spans="7:17">
      <c r="G140">
        <f t="shared" si="19"/>
        <v>6.8999999999999835</v>
      </c>
      <c r="H140">
        <f t="shared" si="16"/>
        <v>-14.260307683820097</v>
      </c>
      <c r="I140">
        <f t="shared" si="17"/>
        <v>56.383922237484519</v>
      </c>
      <c r="J140">
        <f t="shared" si="18"/>
        <v>608.96881881728518</v>
      </c>
      <c r="K140">
        <v>6.9</v>
      </c>
      <c r="L140">
        <v>2006</v>
      </c>
      <c r="M140">
        <v>178</v>
      </c>
      <c r="N140">
        <f t="shared" si="20"/>
        <v>611.42880000000002</v>
      </c>
      <c r="O140">
        <f t="shared" si="21"/>
        <v>54.254400000000004</v>
      </c>
      <c r="P140">
        <f t="shared" si="22"/>
        <v>6.0515074193111102</v>
      </c>
      <c r="Q140">
        <f t="shared" si="23"/>
        <v>4.5348649599410562</v>
      </c>
    </row>
    <row r="141" spans="7:17">
      <c r="G141">
        <f t="shared" si="19"/>
        <v>6.9499999999999833</v>
      </c>
      <c r="H141">
        <f t="shared" si="16"/>
        <v>-14.148816709650729</v>
      </c>
      <c r="I141">
        <f t="shared" si="17"/>
        <v>55.673703662424678</v>
      </c>
      <c r="J141">
        <f t="shared" si="18"/>
        <v>611.77023623767445</v>
      </c>
      <c r="K141">
        <v>6.95</v>
      </c>
      <c r="L141">
        <v>2015</v>
      </c>
      <c r="M141">
        <v>176</v>
      </c>
      <c r="N141">
        <f t="shared" si="20"/>
        <v>614.17200000000003</v>
      </c>
      <c r="O141">
        <f t="shared" si="21"/>
        <v>53.644800000000004</v>
      </c>
      <c r="P141">
        <f t="shared" si="22"/>
        <v>5.7684691700202881</v>
      </c>
      <c r="Q141">
        <f t="shared" si="23"/>
        <v>4.1164500714002585</v>
      </c>
    </row>
    <row r="142" spans="7:17">
      <c r="G142">
        <f t="shared" si="19"/>
        <v>6.9999999999999831</v>
      </c>
      <c r="H142">
        <f t="shared" si="16"/>
        <v>-14.039588748005837</v>
      </c>
      <c r="I142">
        <f t="shared" si="17"/>
        <v>54.969002850503266</v>
      </c>
      <c r="J142">
        <f t="shared" si="18"/>
        <v>614.53628114484479</v>
      </c>
      <c r="K142">
        <v>7</v>
      </c>
      <c r="L142">
        <v>2022</v>
      </c>
      <c r="M142">
        <v>173</v>
      </c>
      <c r="N142">
        <f t="shared" si="20"/>
        <v>616.30560000000003</v>
      </c>
      <c r="O142">
        <f t="shared" si="21"/>
        <v>52.730400000000003</v>
      </c>
      <c r="P142">
        <f t="shared" si="22"/>
        <v>3.1304892112078275</v>
      </c>
      <c r="Q142">
        <f t="shared" si="23"/>
        <v>5.0113427222813334</v>
      </c>
    </row>
    <row r="143" spans="7:17">
      <c r="G143">
        <f t="shared" si="19"/>
        <v>7.0499999999999829</v>
      </c>
      <c r="H143">
        <f t="shared" si="16"/>
        <v>-13.932574100648548</v>
      </c>
      <c r="I143">
        <f t="shared" si="17"/>
        <v>54.269707899882171</v>
      </c>
      <c r="J143">
        <f t="shared" si="18"/>
        <v>617.26722661905364</v>
      </c>
      <c r="K143">
        <v>7.05</v>
      </c>
      <c r="L143">
        <v>2032</v>
      </c>
      <c r="M143">
        <v>172</v>
      </c>
      <c r="N143">
        <f t="shared" si="20"/>
        <v>619.35360000000003</v>
      </c>
      <c r="O143">
        <f t="shared" si="21"/>
        <v>52.425600000000003</v>
      </c>
      <c r="P143">
        <f t="shared" si="22"/>
        <v>4.3529538847216447</v>
      </c>
      <c r="Q143">
        <f t="shared" si="23"/>
        <v>3.4007339464078203</v>
      </c>
    </row>
    <row r="144" spans="7:17">
      <c r="G144">
        <f t="shared" si="19"/>
        <v>7.0999999999999828</v>
      </c>
      <c r="H144">
        <f t="shared" si="16"/>
        <v>-13.827724562756968</v>
      </c>
      <c r="I144">
        <f t="shared" si="17"/>
        <v>53.57570935608171</v>
      </c>
      <c r="J144">
        <f t="shared" si="18"/>
        <v>619.96334020696145</v>
      </c>
      <c r="K144">
        <v>7.1</v>
      </c>
      <c r="L144">
        <v>2041</v>
      </c>
      <c r="M144">
        <v>170</v>
      </c>
      <c r="N144">
        <f t="shared" si="20"/>
        <v>622.09680000000003</v>
      </c>
      <c r="O144">
        <f t="shared" si="21"/>
        <v>51.816000000000003</v>
      </c>
      <c r="P144">
        <f t="shared" si="22"/>
        <v>4.5516506885122316</v>
      </c>
      <c r="Q144">
        <f t="shared" si="23"/>
        <v>3.0965770178814966</v>
      </c>
    </row>
    <row r="145" spans="7:17">
      <c r="G145">
        <f t="shared" si="19"/>
        <v>7.1499999999999826</v>
      </c>
      <c r="H145">
        <f t="shared" si="16"/>
        <v>-13.724993371661496</v>
      </c>
      <c r="I145">
        <f t="shared" si="17"/>
        <v>52.886900138600296</v>
      </c>
      <c r="J145">
        <f t="shared" si="18"/>
        <v>622.62488404215446</v>
      </c>
      <c r="K145">
        <v>7.15</v>
      </c>
      <c r="L145">
        <v>2049</v>
      </c>
      <c r="M145">
        <v>169</v>
      </c>
      <c r="N145">
        <f t="shared" si="20"/>
        <v>624.53520000000003</v>
      </c>
      <c r="O145">
        <f t="shared" si="21"/>
        <v>51.511200000000002</v>
      </c>
      <c r="P145">
        <f t="shared" si="22"/>
        <v>3.6493070587994332</v>
      </c>
      <c r="Q145">
        <f t="shared" si="23"/>
        <v>1.8925508713448682</v>
      </c>
    </row>
    <row r="146" spans="7:17">
      <c r="G146">
        <f t="shared" si="19"/>
        <v>7.1999999999999824</v>
      </c>
      <c r="H146">
        <f t="shared" si="16"/>
        <v>-13.624335157665847</v>
      </c>
      <c r="I146">
        <f t="shared" si="17"/>
        <v>52.203175470044762</v>
      </c>
      <c r="J146">
        <f t="shared" si="18"/>
        <v>625.25211496206225</v>
      </c>
      <c r="K146">
        <v>7.2</v>
      </c>
      <c r="L146">
        <v>2056</v>
      </c>
      <c r="M146">
        <v>168</v>
      </c>
      <c r="N146">
        <f t="shared" si="20"/>
        <v>626.66880000000003</v>
      </c>
      <c r="O146">
        <f t="shared" si="21"/>
        <v>51.206400000000002</v>
      </c>
      <c r="P146">
        <f t="shared" si="22"/>
        <v>2.0069964967167748</v>
      </c>
      <c r="Q146">
        <f t="shared" si="23"/>
        <v>0.99356133768295218</v>
      </c>
    </row>
    <row r="147" spans="7:17">
      <c r="G147">
        <f t="shared" si="19"/>
        <v>7.2499999999999822</v>
      </c>
      <c r="H147">
        <f t="shared" si="16"/>
        <v>-13.525705896856531</v>
      </c>
      <c r="I147">
        <f t="shared" si="17"/>
        <v>51.524432807669648</v>
      </c>
      <c r="J147">
        <f t="shared" si="18"/>
        <v>627.84528462139065</v>
      </c>
      <c r="K147">
        <v>7.25</v>
      </c>
      <c r="L147">
        <v>2065</v>
      </c>
      <c r="M147">
        <v>167</v>
      </c>
      <c r="N147">
        <f t="shared" si="20"/>
        <v>629.41200000000003</v>
      </c>
      <c r="O147">
        <f t="shared" si="21"/>
        <v>50.901600000000002</v>
      </c>
      <c r="P147">
        <f t="shared" si="22"/>
        <v>2.4545970775711572</v>
      </c>
      <c r="Q147">
        <f t="shared" si="23"/>
        <v>0.38792070630965381</v>
      </c>
    </row>
    <row r="148" spans="7:17">
      <c r="G148">
        <f t="shared" si="19"/>
        <v>7.2999999999999821</v>
      </c>
      <c r="H148">
        <f t="shared" si="16"/>
        <v>-13.4290628658103</v>
      </c>
      <c r="I148">
        <f t="shared" si="17"/>
        <v>50.850571777227955</v>
      </c>
      <c r="J148">
        <f t="shared" si="18"/>
        <v>630.40463960219222</v>
      </c>
      <c r="K148">
        <v>7.3</v>
      </c>
      <c r="L148">
        <v>2074</v>
      </c>
      <c r="M148">
        <v>167</v>
      </c>
      <c r="N148">
        <f t="shared" si="20"/>
        <v>632.15520000000004</v>
      </c>
      <c r="O148">
        <f t="shared" si="21"/>
        <v>50.901600000000002</v>
      </c>
      <c r="P148">
        <f t="shared" si="22"/>
        <v>3.0644617063730628</v>
      </c>
      <c r="Q148">
        <f t="shared" si="23"/>
        <v>2.6038795192736214E-3</v>
      </c>
    </row>
    <row r="149" spans="7:17">
      <c r="G149">
        <f t="shared" si="19"/>
        <v>7.3499999999999819</v>
      </c>
      <c r="H149">
        <f t="shared" si="16"/>
        <v>-13.334364598113845</v>
      </c>
      <c r="I149">
        <f t="shared" si="17"/>
        <v>50.181494109041168</v>
      </c>
      <c r="J149">
        <f t="shared" si="18"/>
        <v>632.93042152068301</v>
      </c>
      <c r="K149">
        <v>7.35</v>
      </c>
      <c r="L149">
        <v>2082</v>
      </c>
      <c r="M149">
        <v>166</v>
      </c>
      <c r="N149">
        <f t="shared" si="20"/>
        <v>634.59360000000004</v>
      </c>
      <c r="O149">
        <f t="shared" si="21"/>
        <v>50.596800000000002</v>
      </c>
      <c r="P149">
        <f t="shared" si="22"/>
        <v>2.7661626540632933</v>
      </c>
      <c r="Q149">
        <f t="shared" si="23"/>
        <v>0.17247898306511081</v>
      </c>
    </row>
    <row r="150" spans="7:17">
      <c r="G150">
        <f t="shared" si="19"/>
        <v>7.3999999999999817</v>
      </c>
      <c r="H150">
        <f t="shared" si="16"/>
        <v>-13.241570842614291</v>
      </c>
      <c r="I150">
        <f t="shared" si="17"/>
        <v>49.517103576199389</v>
      </c>
      <c r="J150">
        <f t="shared" si="18"/>
        <v>635.42286713091721</v>
      </c>
      <c r="K150">
        <v>7.4</v>
      </c>
      <c r="L150">
        <v>2091</v>
      </c>
      <c r="M150">
        <v>164</v>
      </c>
      <c r="N150">
        <f t="shared" si="20"/>
        <v>637.33680000000004</v>
      </c>
      <c r="O150">
        <f t="shared" si="21"/>
        <v>49.987200000000001</v>
      </c>
      <c r="P150">
        <f t="shared" si="22"/>
        <v>3.663139027355625</v>
      </c>
      <c r="Q150">
        <f t="shared" si="23"/>
        <v>0.22099064767012483</v>
      </c>
    </row>
    <row r="151" spans="7:17">
      <c r="G151">
        <f t="shared" si="19"/>
        <v>7.4499999999999815</v>
      </c>
      <c r="H151">
        <f t="shared" si="16"/>
        <v>-13.15064252332318</v>
      </c>
      <c r="I151">
        <f t="shared" si="17"/>
        <v>48.857305934807627</v>
      </c>
      <c r="J151">
        <f t="shared" si="18"/>
        <v>637.88220842542432</v>
      </c>
      <c r="K151">
        <v>7.45</v>
      </c>
      <c r="L151">
        <v>2098</v>
      </c>
      <c r="M151">
        <v>161</v>
      </c>
      <c r="N151">
        <f t="shared" si="20"/>
        <v>639.47040000000004</v>
      </c>
      <c r="O151">
        <f t="shared" si="21"/>
        <v>49.072800000000001</v>
      </c>
      <c r="P151">
        <f t="shared" si="22"/>
        <v>2.5223524775532948</v>
      </c>
      <c r="Q151">
        <f t="shared" si="23"/>
        <v>4.6437692133135047E-2</v>
      </c>
    </row>
    <row r="152" spans="7:17">
      <c r="G152">
        <f t="shared" si="19"/>
        <v>7.4999999999999813</v>
      </c>
      <c r="H152">
        <f t="shared" si="16"/>
        <v>-13.061541700900518</v>
      </c>
      <c r="I152">
        <f t="shared" si="17"/>
        <v>48.202008866196763</v>
      </c>
      <c r="J152">
        <f t="shared" si="18"/>
        <v>640.30867273290585</v>
      </c>
      <c r="K152">
        <v>7.5</v>
      </c>
      <c r="L152">
        <v>2106</v>
      </c>
      <c r="M152">
        <v>158</v>
      </c>
      <c r="N152">
        <f t="shared" si="20"/>
        <v>641.90880000000004</v>
      </c>
      <c r="O152">
        <f t="shared" si="21"/>
        <v>48.1584</v>
      </c>
      <c r="P152">
        <f t="shared" si="22"/>
        <v>2.5604072708983354</v>
      </c>
      <c r="Q152">
        <f t="shared" si="23"/>
        <v>1.9017332109671852E-3</v>
      </c>
    </row>
    <row r="153" spans="7:17">
      <c r="G153">
        <f t="shared" si="19"/>
        <v>7.5499999999999812</v>
      </c>
      <c r="H153">
        <f t="shared" si="16"/>
        <v>-12.974231535649157</v>
      </c>
      <c r="I153">
        <f t="shared" si="17"/>
        <v>47.551121921022464</v>
      </c>
      <c r="J153">
        <f t="shared" si="18"/>
        <v>642.70248281309284</v>
      </c>
      <c r="K153">
        <v>7.55</v>
      </c>
      <c r="L153">
        <v>2115</v>
      </c>
      <c r="M153">
        <v>154</v>
      </c>
      <c r="N153">
        <f t="shared" si="20"/>
        <v>644.65200000000004</v>
      </c>
      <c r="O153">
        <f t="shared" si="21"/>
        <v>46.9392</v>
      </c>
      <c r="P153">
        <f t="shared" si="22"/>
        <v>3.8006172620465666</v>
      </c>
      <c r="Q153">
        <f t="shared" si="23"/>
        <v>0.37444843742782297</v>
      </c>
    </row>
    <row r="154" spans="7:17">
      <c r="G154">
        <f t="shared" si="19"/>
        <v>7.599999999999981</v>
      </c>
      <c r="H154">
        <f t="shared" si="16"/>
        <v>-12.888676251953209</v>
      </c>
      <c r="I154">
        <f t="shared" si="17"/>
        <v>46.904556465178011</v>
      </c>
      <c r="J154">
        <f t="shared" si="18"/>
        <v>645.06385694885103</v>
      </c>
      <c r="K154">
        <v>7.6</v>
      </c>
      <c r="L154">
        <v>2122</v>
      </c>
      <c r="M154">
        <v>151</v>
      </c>
      <c r="N154">
        <f t="shared" si="20"/>
        <v>646.78560000000004</v>
      </c>
      <c r="O154">
        <f t="shared" si="21"/>
        <v>46.024799999999999</v>
      </c>
      <c r="P154">
        <f t="shared" si="22"/>
        <v>2.9643991341799345</v>
      </c>
      <c r="Q154">
        <f t="shared" si="23"/>
        <v>0.77397143802251078</v>
      </c>
    </row>
    <row r="155" spans="7:17">
      <c r="G155">
        <f t="shared" si="19"/>
        <v>7.6499999999999808</v>
      </c>
      <c r="H155">
        <f t="shared" si="16"/>
        <v>-12.804841104097507</v>
      </c>
      <c r="I155">
        <f t="shared" si="17"/>
        <v>46.262225627450306</v>
      </c>
      <c r="J155">
        <f t="shared" si="18"/>
        <v>647.39300903562821</v>
      </c>
      <c r="K155">
        <v>7.65</v>
      </c>
      <c r="L155">
        <v>2128</v>
      </c>
      <c r="M155">
        <v>147</v>
      </c>
      <c r="N155">
        <f t="shared" si="20"/>
        <v>648.61440000000005</v>
      </c>
      <c r="O155">
        <f t="shared" si="21"/>
        <v>44.805600000000005</v>
      </c>
      <c r="P155">
        <f t="shared" si="22"/>
        <v>1.4917958878491617</v>
      </c>
      <c r="Q155">
        <f t="shared" si="23"/>
        <v>2.1217582185449815</v>
      </c>
    </row>
    <row r="156" spans="7:17">
      <c r="G156">
        <f t="shared" si="19"/>
        <v>7.6999999999999806</v>
      </c>
      <c r="H156">
        <f t="shared" si="16"/>
        <v>-12.722692343408228</v>
      </c>
      <c r="I156">
        <f t="shared" si="17"/>
        <v>45.624044248851774</v>
      </c>
      <c r="J156">
        <f t="shared" si="18"/>
        <v>649.69014866832435</v>
      </c>
      <c r="K156">
        <v>7.7</v>
      </c>
      <c r="L156">
        <v>2137</v>
      </c>
      <c r="M156">
        <v>144</v>
      </c>
      <c r="N156">
        <f t="shared" si="20"/>
        <v>651.35760000000005</v>
      </c>
      <c r="O156">
        <f t="shared" si="21"/>
        <v>43.891200000000005</v>
      </c>
      <c r="P156">
        <f t="shared" si="22"/>
        <v>2.7803939435070415</v>
      </c>
      <c r="Q156">
        <f t="shared" si="23"/>
        <v>3.002749190778653</v>
      </c>
    </row>
    <row r="157" spans="7:17">
      <c r="G157">
        <f t="shared" si="19"/>
        <v>7.7499999999999805</v>
      </c>
      <c r="H157">
        <f t="shared" si="16"/>
        <v>-12.642197186657667</v>
      </c>
      <c r="I157">
        <f t="shared" si="17"/>
        <v>44.989928833563241</v>
      </c>
      <c r="J157">
        <f t="shared" si="18"/>
        <v>651.95548122567095</v>
      </c>
      <c r="K157">
        <v>7.75</v>
      </c>
      <c r="L157">
        <v>2142</v>
      </c>
      <c r="M157">
        <v>142</v>
      </c>
      <c r="N157">
        <f t="shared" si="20"/>
        <v>652.88160000000005</v>
      </c>
      <c r="O157">
        <f t="shared" si="21"/>
        <v>43.281600000000005</v>
      </c>
      <c r="P157">
        <f t="shared" si="22"/>
        <v>0.85769598416482984</v>
      </c>
      <c r="Q157">
        <f t="shared" si="23"/>
        <v>2.9183874035835267</v>
      </c>
    </row>
    <row r="158" spans="7:17">
      <c r="G158">
        <f t="shared" si="19"/>
        <v>7.7999999999999803</v>
      </c>
      <c r="H158">
        <f t="shared" si="16"/>
        <v>-12.563323785679044</v>
      </c>
      <c r="I158">
        <f t="shared" si="17"/>
        <v>44.3597975014263</v>
      </c>
      <c r="J158">
        <f t="shared" si="18"/>
        <v>654.18920795219458</v>
      </c>
      <c r="K158">
        <v>7.8</v>
      </c>
      <c r="L158">
        <v>2151</v>
      </c>
      <c r="M158">
        <v>141</v>
      </c>
      <c r="N158">
        <f t="shared" si="20"/>
        <v>655.62480000000005</v>
      </c>
      <c r="O158">
        <f t="shared" si="21"/>
        <v>42.976800000000004</v>
      </c>
      <c r="P158">
        <f t="shared" si="22"/>
        <v>2.0609245277223067</v>
      </c>
      <c r="Q158">
        <f t="shared" si="23"/>
        <v>1.9126820889513765</v>
      </c>
    </row>
    <row r="159" spans="7:17">
      <c r="G159">
        <f t="shared" si="19"/>
        <v>7.8499999999999801</v>
      </c>
      <c r="H159">
        <f t="shared" si="16"/>
        <v>-12.486041198139718</v>
      </c>
      <c r="I159">
        <f t="shared" si="17"/>
        <v>43.733569941925573</v>
      </c>
      <c r="J159">
        <f t="shared" si="18"/>
        <v>656.39152603784362</v>
      </c>
      <c r="K159">
        <v>7.85</v>
      </c>
      <c r="L159">
        <v>2157</v>
      </c>
      <c r="M159">
        <v>139</v>
      </c>
      <c r="N159">
        <f t="shared" si="20"/>
        <v>657.45360000000005</v>
      </c>
      <c r="O159">
        <f t="shared" si="21"/>
        <v>42.367200000000004</v>
      </c>
      <c r="P159">
        <f t="shared" si="22"/>
        <v>1.1280011010906634</v>
      </c>
      <c r="Q159">
        <f t="shared" si="23"/>
        <v>1.8669668181976835</v>
      </c>
    </row>
    <row r="160" spans="7:17">
      <c r="G160">
        <f t="shared" si="19"/>
        <v>7.8999999999999799</v>
      </c>
      <c r="H160">
        <f t="shared" si="16"/>
        <v>-12.410319359423763</v>
      </c>
      <c r="I160">
        <f t="shared" si="17"/>
        <v>43.111167369604459</v>
      </c>
      <c r="J160">
        <f t="shared" si="18"/>
        <v>658.56262869535021</v>
      </c>
      <c r="K160">
        <v>7.9</v>
      </c>
      <c r="L160">
        <v>2163</v>
      </c>
      <c r="M160">
        <v>138</v>
      </c>
      <c r="N160">
        <f t="shared" si="20"/>
        <v>659.28240000000005</v>
      </c>
      <c r="O160">
        <f t="shared" si="21"/>
        <v>42.062400000000004</v>
      </c>
      <c r="P160">
        <f t="shared" si="22"/>
        <v>0.51807073099733181</v>
      </c>
      <c r="Q160">
        <f t="shared" si="23"/>
        <v>1.0999129955470481</v>
      </c>
    </row>
    <row r="161" spans="7:17">
      <c r="G161">
        <f t="shared" si="19"/>
        <v>7.9499999999999797</v>
      </c>
      <c r="H161">
        <f t="shared" si="16"/>
        <v>-12.336129055577199</v>
      </c>
      <c r="I161">
        <f t="shared" si="17"/>
        <v>42.4925124808601</v>
      </c>
      <c r="J161">
        <f t="shared" si="18"/>
        <v>660.70270523539716</v>
      </c>
      <c r="K161">
        <v>7.95</v>
      </c>
      <c r="L161">
        <v>2172</v>
      </c>
      <c r="M161">
        <v>136</v>
      </c>
      <c r="N161">
        <f t="shared" si="20"/>
        <v>662.02560000000005</v>
      </c>
      <c r="O161">
        <f t="shared" si="21"/>
        <v>41.452800000000003</v>
      </c>
      <c r="P161">
        <f t="shared" si="22"/>
        <v>1.7500505582137431</v>
      </c>
      <c r="Q161">
        <f t="shared" si="23"/>
        <v>1.0810020428562563</v>
      </c>
    </row>
    <row r="162" spans="7:17">
      <c r="G162">
        <f t="shared" si="19"/>
        <v>7.9999999999999796</v>
      </c>
      <c r="H162">
        <f t="shared" si="16"/>
        <v>-12.26344189727134</v>
      </c>
      <c r="I162">
        <f t="shared" si="17"/>
        <v>41.877529412065208</v>
      </c>
      <c r="J162">
        <f t="shared" si="18"/>
        <v>662.81194113965807</v>
      </c>
      <c r="K162">
        <v>8</v>
      </c>
      <c r="L162">
        <v>2178</v>
      </c>
      <c r="M162">
        <v>134</v>
      </c>
      <c r="N162">
        <f t="shared" si="20"/>
        <v>663.85440000000006</v>
      </c>
      <c r="O162">
        <f t="shared" si="21"/>
        <v>40.843200000000003</v>
      </c>
      <c r="P162">
        <f t="shared" si="22"/>
        <v>1.0867204755055011</v>
      </c>
      <c r="Q162">
        <f t="shared" si="23"/>
        <v>1.0698373326631521</v>
      </c>
    </row>
    <row r="163" spans="7:17">
      <c r="G163">
        <f t="shared" si="19"/>
        <v>8.0499999999999794</v>
      </c>
      <c r="H163">
        <f t="shared" si="16"/>
        <v>-12.192230294741949</v>
      </c>
      <c r="I163">
        <f t="shared" si="17"/>
        <v>41.26614369896744</v>
      </c>
      <c r="J163">
        <f t="shared" si="18"/>
        <v>664.89051813177639</v>
      </c>
      <c r="K163">
        <v>8.0500000000000007</v>
      </c>
      <c r="L163">
        <v>2184</v>
      </c>
      <c r="M163">
        <v>133</v>
      </c>
      <c r="N163">
        <f t="shared" si="20"/>
        <v>665.68320000000006</v>
      </c>
      <c r="O163">
        <f t="shared" si="21"/>
        <v>40.538400000000003</v>
      </c>
      <c r="P163">
        <f t="shared" si="22"/>
        <v>0.62834454421056318</v>
      </c>
      <c r="Q163">
        <f t="shared" si="23"/>
        <v>0.52961089138680761</v>
      </c>
    </row>
    <row r="164" spans="7:17">
      <c r="G164">
        <f t="shared" si="19"/>
        <v>8.0999999999999801</v>
      </c>
      <c r="H164">
        <f t="shared" si="16"/>
        <v>-12.122467433663767</v>
      </c>
      <c r="I164">
        <f t="shared" si="17"/>
        <v>40.658282237317998</v>
      </c>
      <c r="J164">
        <f t="shared" si="18"/>
        <v>666.93861424634474</v>
      </c>
      <c r="K164">
        <v>8.1</v>
      </c>
      <c r="L164">
        <v>2189</v>
      </c>
      <c r="M164">
        <v>131</v>
      </c>
      <c r="N164">
        <f t="shared" si="20"/>
        <v>667.20720000000006</v>
      </c>
      <c r="O164">
        <f t="shared" si="21"/>
        <v>39.928800000000003</v>
      </c>
      <c r="P164">
        <f t="shared" si="22"/>
        <v>7.2138307066593979E-2</v>
      </c>
      <c r="Q164">
        <f t="shared" si="23"/>
        <v>0.53214433456246824</v>
      </c>
    </row>
    <row r="165" spans="7:17">
      <c r="G165">
        <f t="shared" si="19"/>
        <v>8.1499999999999808</v>
      </c>
      <c r="H165">
        <f t="shared" si="16"/>
        <v>-12.054127251921992</v>
      </c>
      <c r="I165">
        <f t="shared" si="17"/>
        <v>40.053873244684183</v>
      </c>
      <c r="J165">
        <f t="shared" si="18"/>
        <v>668.95640389594485</v>
      </c>
      <c r="K165">
        <v>8.15</v>
      </c>
      <c r="L165">
        <v>2198</v>
      </c>
      <c r="M165">
        <v>128</v>
      </c>
      <c r="N165">
        <f t="shared" si="20"/>
        <v>669.95040000000006</v>
      </c>
      <c r="O165">
        <f t="shared" si="21"/>
        <v>39.014400000000002</v>
      </c>
      <c r="P165">
        <f t="shared" si="22"/>
        <v>0.98802825487694268</v>
      </c>
      <c r="Q165">
        <f t="shared" si="23"/>
        <v>1.0805046264142601</v>
      </c>
    </row>
    <row r="166" spans="7:17">
      <c r="G166">
        <f t="shared" si="19"/>
        <v>8.1999999999999815</v>
      </c>
      <c r="H166">
        <f t="shared" si="16"/>
        <v>-11.987184417244013</v>
      </c>
      <c r="I166">
        <f t="shared" si="17"/>
        <v>39.452846223401494</v>
      </c>
      <c r="J166">
        <f t="shared" si="18"/>
        <v>670.94405793630858</v>
      </c>
      <c r="K166">
        <v>8.1999999999999993</v>
      </c>
      <c r="L166">
        <v>2204</v>
      </c>
      <c r="M166">
        <v>126</v>
      </c>
      <c r="N166">
        <f t="shared" si="20"/>
        <v>671.77920000000006</v>
      </c>
      <c r="O166">
        <f t="shared" si="21"/>
        <v>38.404800000000002</v>
      </c>
      <c r="P166">
        <f t="shared" si="22"/>
        <v>0.69746226654686094</v>
      </c>
      <c r="Q166">
        <f t="shared" si="23"/>
        <v>1.0984008863861305</v>
      </c>
    </row>
    <row r="167" spans="7:17">
      <c r="G167">
        <f t="shared" si="19"/>
        <v>8.2499999999999822</v>
      </c>
      <c r="H167">
        <f t="shared" si="16"/>
        <v>-11.921614305656439</v>
      </c>
      <c r="I167">
        <f t="shared" si="17"/>
        <v>38.855131924623514</v>
      </c>
      <c r="J167">
        <f t="shared" si="18"/>
        <v>672.90174372965248</v>
      </c>
      <c r="K167">
        <v>8.25</v>
      </c>
      <c r="L167">
        <v>2210</v>
      </c>
      <c r="M167">
        <v>124</v>
      </c>
      <c r="N167">
        <f t="shared" si="20"/>
        <v>673.60800000000006</v>
      </c>
      <c r="O167">
        <f t="shared" si="21"/>
        <v>37.795200000000001</v>
      </c>
      <c r="P167">
        <f t="shared" si="22"/>
        <v>0.49879791940527479</v>
      </c>
      <c r="Q167">
        <f t="shared" si="23"/>
        <v>1.1234556848361037</v>
      </c>
    </row>
    <row r="168" spans="7:17">
      <c r="G168">
        <f t="shared" si="19"/>
        <v>8.2999999999999829</v>
      </c>
      <c r="H168">
        <f t="shared" si="16"/>
        <v>-11.857392980734087</v>
      </c>
      <c r="I168">
        <f t="shared" si="17"/>
        <v>38.260662313428902</v>
      </c>
      <c r="J168">
        <f t="shared" si="18"/>
        <v>674.82962520624187</v>
      </c>
      <c r="K168">
        <v>8.3000000000000007</v>
      </c>
      <c r="L168">
        <v>2216</v>
      </c>
      <c r="M168">
        <v>121</v>
      </c>
      <c r="N168">
        <f t="shared" si="20"/>
        <v>675.43680000000006</v>
      </c>
      <c r="O168">
        <f t="shared" si="21"/>
        <v>36.880800000000001</v>
      </c>
      <c r="P168">
        <f t="shared" si="22"/>
        <v>0.36866123017530106</v>
      </c>
      <c r="Q168">
        <f t="shared" si="23"/>
        <v>1.9040200040213604</v>
      </c>
    </row>
    <row r="169" spans="7:17">
      <c r="G169">
        <f t="shared" si="19"/>
        <v>8.3499999999999837</v>
      </c>
      <c r="H169">
        <f t="shared" si="16"/>
        <v>-11.794497173609166</v>
      </c>
      <c r="I169">
        <f t="shared" si="17"/>
        <v>37.669370534946921</v>
      </c>
      <c r="J169">
        <f t="shared" si="18"/>
        <v>676.72786292423677</v>
      </c>
      <c r="K169">
        <v>8.35</v>
      </c>
      <c r="L169">
        <v>2221</v>
      </c>
      <c r="M169">
        <v>120</v>
      </c>
      <c r="N169">
        <f t="shared" si="20"/>
        <v>676.96080000000006</v>
      </c>
      <c r="O169">
        <f t="shared" si="21"/>
        <v>36.576000000000001</v>
      </c>
      <c r="P169">
        <f t="shared" si="22"/>
        <v>5.4259681265152099E-2</v>
      </c>
      <c r="Q169">
        <f t="shared" si="23"/>
        <v>1.1954591266901156</v>
      </c>
    </row>
    <row r="170" spans="7:17">
      <c r="G170">
        <f t="shared" si="19"/>
        <v>8.3999999999999844</v>
      </c>
      <c r="H170">
        <f t="shared" si="16"/>
        <v>-11.732904263710255</v>
      </c>
      <c r="I170">
        <f t="shared" si="17"/>
        <v>37.081190881464011</v>
      </c>
      <c r="J170">
        <f t="shared" si="18"/>
        <v>678.59661412786704</v>
      </c>
      <c r="K170">
        <v>8.4</v>
      </c>
      <c r="L170">
        <v>2226</v>
      </c>
      <c r="M170">
        <v>118</v>
      </c>
      <c r="N170">
        <f t="shared" si="20"/>
        <v>678.48480000000006</v>
      </c>
      <c r="O170">
        <f t="shared" si="21"/>
        <v>35.9664</v>
      </c>
      <c r="P170">
        <f t="shared" si="22"/>
        <v>1.2502399190652951E-2</v>
      </c>
      <c r="Q170">
        <f t="shared" si="23"/>
        <v>1.2427587093953052</v>
      </c>
    </row>
    <row r="171" spans="7:17">
      <c r="G171">
        <f t="shared" si="19"/>
        <v>8.4499999999999851</v>
      </c>
      <c r="H171">
        <f t="shared" si="16"/>
        <v>-11.672592260202199</v>
      </c>
      <c r="I171">
        <f t="shared" si="17"/>
        <v>36.496058760475904</v>
      </c>
      <c r="J171">
        <f t="shared" si="18"/>
        <v>680.43603280398918</v>
      </c>
      <c r="K171">
        <v>8.4499999999999993</v>
      </c>
      <c r="L171">
        <v>2235</v>
      </c>
      <c r="M171">
        <v>116</v>
      </c>
      <c r="N171">
        <f t="shared" si="20"/>
        <v>681.22800000000007</v>
      </c>
      <c r="O171">
        <f t="shared" si="21"/>
        <v>35.3568</v>
      </c>
      <c r="P171">
        <f t="shared" si="22"/>
        <v>0.62721203955734695</v>
      </c>
      <c r="Q171">
        <f t="shared" si="23"/>
        <v>1.2979105233210939</v>
      </c>
    </row>
    <row r="172" spans="7:17">
      <c r="G172">
        <f t="shared" si="19"/>
        <v>8.4999999999999858</v>
      </c>
      <c r="H172">
        <f t="shared" si="16"/>
        <v>-11.61353978409924</v>
      </c>
      <c r="I172">
        <f t="shared" si="17"/>
        <v>35.913910663650654</v>
      </c>
      <c r="J172">
        <f t="shared" si="18"/>
        <v>682.24626973706529</v>
      </c>
      <c r="K172">
        <v>8.5</v>
      </c>
      <c r="L172">
        <v>2240</v>
      </c>
      <c r="M172">
        <v>115</v>
      </c>
      <c r="N172">
        <f t="shared" si="20"/>
        <v>682.75200000000007</v>
      </c>
      <c r="O172">
        <f t="shared" si="21"/>
        <v>35.052</v>
      </c>
      <c r="P172">
        <f t="shared" si="22"/>
        <v>0.25576309884807763</v>
      </c>
      <c r="Q172">
        <f t="shared" si="23"/>
        <v>0.74288999211471152</v>
      </c>
    </row>
    <row r="173" spans="7:17">
      <c r="G173">
        <f t="shared" si="19"/>
        <v>8.5499999999999865</v>
      </c>
      <c r="H173">
        <f t="shared" si="16"/>
        <v>-11.555726051025063</v>
      </c>
      <c r="I173">
        <f t="shared" si="17"/>
        <v>35.334684136669878</v>
      </c>
      <c r="J173">
        <f t="shared" si="18"/>
        <v>684.0274725626158</v>
      </c>
      <c r="K173">
        <v>8.5500000000000007</v>
      </c>
      <c r="L173">
        <v>2244</v>
      </c>
      <c r="M173">
        <v>113</v>
      </c>
      <c r="N173">
        <f t="shared" si="20"/>
        <v>683.97120000000007</v>
      </c>
      <c r="O173">
        <f t="shared" si="21"/>
        <v>34.442399999999999</v>
      </c>
      <c r="P173">
        <f t="shared" si="22"/>
        <v>3.1666013033414403E-3</v>
      </c>
      <c r="Q173">
        <f t="shared" si="23"/>
        <v>0.7961709805527114</v>
      </c>
    </row>
    <row r="174" spans="7:17">
      <c r="G174">
        <f t="shared" si="19"/>
        <v>8.5999999999999872</v>
      </c>
      <c r="H174">
        <f t="shared" si="16"/>
        <v>-11.499130854594528</v>
      </c>
      <c r="I174">
        <f t="shared" si="17"/>
        <v>34.758317749916237</v>
      </c>
      <c r="J174">
        <f t="shared" si="18"/>
        <v>685.77978581918273</v>
      </c>
      <c r="K174">
        <v>8.6</v>
      </c>
      <c r="L174">
        <v>2250</v>
      </c>
      <c r="M174">
        <v>110</v>
      </c>
      <c r="N174">
        <f t="shared" si="20"/>
        <v>685.80000000000007</v>
      </c>
      <c r="O174">
        <f t="shared" si="21"/>
        <v>33.527999999999999</v>
      </c>
      <c r="P174">
        <f t="shared" si="22"/>
        <v>4.0861310611586279E-4</v>
      </c>
      <c r="Q174">
        <f t="shared" si="23"/>
        <v>1.5136817657589567</v>
      </c>
    </row>
    <row r="175" spans="7:17">
      <c r="G175">
        <f t="shared" si="19"/>
        <v>8.6499999999999879</v>
      </c>
      <c r="H175">
        <f t="shared" si="16"/>
        <v>-11.44373455039308</v>
      </c>
      <c r="I175">
        <f t="shared" si="17"/>
        <v>34.184751069976848</v>
      </c>
      <c r="J175">
        <f t="shared" si="18"/>
        <v>687.50335099884967</v>
      </c>
      <c r="K175">
        <v>8.65</v>
      </c>
      <c r="L175">
        <v>2256</v>
      </c>
      <c r="M175">
        <v>109</v>
      </c>
      <c r="N175">
        <f t="shared" si="20"/>
        <v>687.62880000000007</v>
      </c>
      <c r="O175">
        <f t="shared" si="21"/>
        <v>33.223199999999999</v>
      </c>
      <c r="P175">
        <f t="shared" si="22"/>
        <v>1.5737451889633151E-2</v>
      </c>
      <c r="Q175">
        <f t="shared" si="23"/>
        <v>0.92458046017362361</v>
      </c>
    </row>
    <row r="176" spans="7:17">
      <c r="G176">
        <f t="shared" si="19"/>
        <v>8.6999999999999886</v>
      </c>
      <c r="H176">
        <f t="shared" si="16"/>
        <v>-11.389518040530866</v>
      </c>
      <c r="I176">
        <f t="shared" si="17"/>
        <v>33.613924631933244</v>
      </c>
      <c r="J176">
        <f t="shared" si="18"/>
        <v>689.19830659635568</v>
      </c>
      <c r="K176">
        <v>8.6999999999999993</v>
      </c>
      <c r="L176">
        <v>2261</v>
      </c>
      <c r="M176">
        <v>108</v>
      </c>
      <c r="N176">
        <f t="shared" si="20"/>
        <v>689.15280000000007</v>
      </c>
      <c r="O176">
        <f t="shared" si="21"/>
        <v>32.918399999999998</v>
      </c>
      <c r="P176">
        <f t="shared" si="22"/>
        <v>2.0708503118722402E-3</v>
      </c>
      <c r="Q176">
        <f t="shared" si="23"/>
        <v>0.48375451362587729</v>
      </c>
    </row>
    <row r="177" spans="7:17">
      <c r="G177">
        <f t="shared" si="19"/>
        <v>8.7499999999999893</v>
      </c>
      <c r="H177">
        <f t="shared" si="16"/>
        <v>-11.336462758749594</v>
      </c>
      <c r="I177">
        <f t="shared" si="17"/>
        <v>33.045779912409735</v>
      </c>
      <c r="J177">
        <f t="shared" si="18"/>
        <v>690.86478815684325</v>
      </c>
      <c r="K177">
        <v>8.75</v>
      </c>
      <c r="L177">
        <v>2267</v>
      </c>
      <c r="M177">
        <v>106</v>
      </c>
      <c r="N177">
        <f t="shared" si="20"/>
        <v>690.98160000000007</v>
      </c>
      <c r="O177">
        <f t="shared" si="21"/>
        <v>32.308800000000005</v>
      </c>
      <c r="P177">
        <f t="shared" si="22"/>
        <v>1.3645006701694586E-2</v>
      </c>
      <c r="Q177">
        <f t="shared" si="23"/>
        <v>0.54313939129545308</v>
      </c>
    </row>
    <row r="178" spans="7:17">
      <c r="G178">
        <f t="shared" si="19"/>
        <v>8.7999999999999901</v>
      </c>
      <c r="H178">
        <f t="shared" si="16"/>
        <v>-11.284550656061189</v>
      </c>
      <c r="I178">
        <f t="shared" si="17"/>
        <v>32.48025930335303</v>
      </c>
      <c r="J178">
        <f t="shared" si="18"/>
        <v>692.50292832227683</v>
      </c>
      <c r="K178">
        <v>8.8000000000000007</v>
      </c>
      <c r="L178">
        <v>2271</v>
      </c>
      <c r="M178">
        <v>105</v>
      </c>
      <c r="N178">
        <f t="shared" si="20"/>
        <v>692.20080000000007</v>
      </c>
      <c r="O178">
        <f t="shared" si="21"/>
        <v>32.004000000000005</v>
      </c>
      <c r="P178">
        <f t="shared" si="22"/>
        <v>9.1281523121768487E-2</v>
      </c>
      <c r="Q178">
        <f t="shared" si="23"/>
        <v>0.22682292403030882</v>
      </c>
    </row>
    <row r="179" spans="7:17">
      <c r="G179">
        <f t="shared" si="19"/>
        <v>8.8499999999999908</v>
      </c>
      <c r="H179">
        <f t="shared" si="16"/>
        <v>-11.233764186898227</v>
      </c>
      <c r="I179">
        <f t="shared" si="17"/>
        <v>31.917306086517062</v>
      </c>
      <c r="J179">
        <f t="shared" si="18"/>
        <v>694.11285687656846</v>
      </c>
      <c r="K179">
        <v>8.85</v>
      </c>
      <c r="L179">
        <v>2277</v>
      </c>
      <c r="M179">
        <v>103</v>
      </c>
      <c r="N179">
        <f t="shared" si="20"/>
        <v>694.02960000000007</v>
      </c>
      <c r="O179">
        <f t="shared" si="21"/>
        <v>31.394400000000001</v>
      </c>
      <c r="P179">
        <f t="shared" si="22"/>
        <v>6.9317074959232188E-3</v>
      </c>
      <c r="Q179">
        <f t="shared" si="23"/>
        <v>0.27343077531658805</v>
      </c>
    </row>
    <row r="180" spans="7:17">
      <c r="G180">
        <f t="shared" si="19"/>
        <v>8.8999999999999915</v>
      </c>
      <c r="H180">
        <f t="shared" si="16"/>
        <v>-11.18408629575697</v>
      </c>
      <c r="I180">
        <f t="shared" si="17"/>
        <v>31.356864408627899</v>
      </c>
      <c r="J180">
        <f t="shared" si="18"/>
        <v>695.69470078944391</v>
      </c>
      <c r="K180">
        <v>8.9</v>
      </c>
      <c r="L180">
        <v>2283</v>
      </c>
      <c r="M180">
        <v>100</v>
      </c>
      <c r="N180">
        <f t="shared" si="20"/>
        <v>695.85840000000007</v>
      </c>
      <c r="O180">
        <f t="shared" si="21"/>
        <v>30.48</v>
      </c>
      <c r="P180">
        <f t="shared" si="22"/>
        <v>2.679743153671011E-2</v>
      </c>
      <c r="Q180">
        <f t="shared" si="23"/>
        <v>0.76889119111835491</v>
      </c>
    </row>
    <row r="181" spans="7:17">
      <c r="G181">
        <f t="shared" si="19"/>
        <v>8.9499999999999922</v>
      </c>
      <c r="H181">
        <f t="shared" si="16"/>
        <v>-11.135500404314694</v>
      </c>
      <c r="I181">
        <f t="shared" si="17"/>
        <v>30.798879257204533</v>
      </c>
      <c r="J181">
        <f t="shared" si="18"/>
        <v>697.24858425908508</v>
      </c>
      <c r="K181">
        <v>8.9499999999999993</v>
      </c>
      <c r="L181">
        <v>2286</v>
      </c>
      <c r="M181">
        <v>99</v>
      </c>
      <c r="N181">
        <f t="shared" si="20"/>
        <v>696.77280000000007</v>
      </c>
      <c r="O181">
        <f t="shared" si="21"/>
        <v>30.1752</v>
      </c>
      <c r="P181">
        <f t="shared" si="22"/>
        <v>0.22637066119306545</v>
      </c>
      <c r="Q181">
        <f t="shared" si="23"/>
        <v>0.38897581586719732</v>
      </c>
    </row>
    <row r="182" spans="7:17">
      <c r="G182">
        <f t="shared" si="19"/>
        <v>8.9999999999999929</v>
      </c>
      <c r="H182">
        <f t="shared" si="16"/>
        <v>-11.087990399003861</v>
      </c>
      <c r="I182">
        <f t="shared" si="17"/>
        <v>30.2432964370124</v>
      </c>
      <c r="J182">
        <f t="shared" si="18"/>
        <v>698.77462875357708</v>
      </c>
      <c r="K182">
        <v>9</v>
      </c>
      <c r="L182">
        <v>2291</v>
      </c>
      <c r="M182">
        <v>96</v>
      </c>
      <c r="N182">
        <f t="shared" si="20"/>
        <v>698.29680000000008</v>
      </c>
      <c r="O182">
        <f t="shared" si="21"/>
        <v>29.260800000000003</v>
      </c>
      <c r="P182">
        <f t="shared" si="22"/>
        <v>0.22832031774494987</v>
      </c>
      <c r="Q182">
        <f t="shared" si="23"/>
        <v>0.96529924874205542</v>
      </c>
    </row>
    <row r="183" spans="7:17">
      <c r="G183">
        <f t="shared" si="19"/>
        <v>9.0499999999999936</v>
      </c>
      <c r="H183">
        <f t="shared" si="16"/>
        <v>-11.041540619026325</v>
      </c>
      <c r="I183">
        <f t="shared" si="17"/>
        <v>29.690062547126999</v>
      </c>
      <c r="J183">
        <f t="shared" si="18"/>
        <v>700.27295305119605</v>
      </c>
      <c r="K183">
        <v>9.0500000000000007</v>
      </c>
      <c r="L183">
        <v>2297</v>
      </c>
      <c r="M183">
        <v>94</v>
      </c>
      <c r="N183">
        <f t="shared" si="20"/>
        <v>700.12560000000008</v>
      </c>
      <c r="O183">
        <f t="shared" si="21"/>
        <v>28.651200000000003</v>
      </c>
      <c r="P183">
        <f t="shared" si="22"/>
        <v>2.1712921696764503E-2</v>
      </c>
      <c r="Q183">
        <f t="shared" si="23"/>
        <v>1.0792353918231903</v>
      </c>
    </row>
    <row r="184" spans="7:17">
      <c r="G184">
        <f t="shared" si="19"/>
        <v>9.0999999999999943</v>
      </c>
      <c r="H184">
        <f t="shared" si="16"/>
        <v>-10.996135844791628</v>
      </c>
      <c r="I184">
        <f t="shared" si="17"/>
        <v>29.139124958586265</v>
      </c>
      <c r="J184">
        <f t="shared" si="18"/>
        <v>701.74367327956224</v>
      </c>
      <c r="K184">
        <v>9.1</v>
      </c>
      <c r="L184">
        <v>2301</v>
      </c>
      <c r="M184">
        <v>92</v>
      </c>
      <c r="N184">
        <f t="shared" si="20"/>
        <v>701.34480000000008</v>
      </c>
      <c r="O184">
        <f t="shared" si="21"/>
        <v>28.041600000000003</v>
      </c>
      <c r="P184">
        <f t="shared" si="22"/>
        <v>0.15909989314867881</v>
      </c>
      <c r="Q184">
        <f t="shared" si="23"/>
        <v>1.2045610347197777</v>
      </c>
    </row>
    <row r="185" spans="7:17">
      <c r="G185">
        <f t="shared" si="19"/>
        <v>9.149999999999995</v>
      </c>
      <c r="H185">
        <f t="shared" si="16"/>
        <v>-10.951761286764039</v>
      </c>
      <c r="I185">
        <f t="shared" si="17"/>
        <v>28.590431792610616</v>
      </c>
      <c r="J185">
        <f t="shared" si="18"/>
        <v>703.18690295369254</v>
      </c>
      <c r="K185">
        <v>9.15</v>
      </c>
      <c r="L185">
        <v>2306</v>
      </c>
      <c r="M185">
        <v>90</v>
      </c>
      <c r="N185">
        <f t="shared" si="20"/>
        <v>702.86880000000008</v>
      </c>
      <c r="O185">
        <f t="shared" si="21"/>
        <v>27.432000000000002</v>
      </c>
      <c r="P185">
        <f t="shared" si="22"/>
        <v>0.10118948914786721</v>
      </c>
      <c r="Q185">
        <f t="shared" si="23"/>
        <v>1.3419642181310401</v>
      </c>
    </row>
    <row r="186" spans="7:17">
      <c r="G186">
        <f t="shared" si="19"/>
        <v>9.1999999999999957</v>
      </c>
      <c r="H186">
        <f t="shared" si="16"/>
        <v>-10.908402574703727</v>
      </c>
      <c r="I186">
        <f t="shared" si="17"/>
        <v>28.043931899370879</v>
      </c>
      <c r="J186">
        <f t="shared" si="18"/>
        <v>704.60275301297543</v>
      </c>
      <c r="K186">
        <v>9.1999999999999993</v>
      </c>
      <c r="L186">
        <v>2310</v>
      </c>
      <c r="M186">
        <v>87</v>
      </c>
      <c r="N186">
        <f t="shared" si="20"/>
        <v>704.08800000000008</v>
      </c>
      <c r="O186">
        <f t="shared" si="21"/>
        <v>26.517600000000002</v>
      </c>
      <c r="P186">
        <f t="shared" si="22"/>
        <v>0.26497066436719846</v>
      </c>
      <c r="Q186">
        <f t="shared" si="23"/>
        <v>2.3296890670371098</v>
      </c>
    </row>
    <row r="187" spans="7:17">
      <c r="G187">
        <f t="shared" si="19"/>
        <v>9.2499999999999964</v>
      </c>
      <c r="H187">
        <f t="shared" si="16"/>
        <v>-10.866045747288002</v>
      </c>
      <c r="I187">
        <f t="shared" si="17"/>
        <v>27.49957483728441</v>
      </c>
      <c r="J187">
        <f t="shared" si="18"/>
        <v>705.99133185709991</v>
      </c>
      <c r="K187">
        <v>9.25</v>
      </c>
      <c r="L187">
        <v>2313</v>
      </c>
      <c r="M187">
        <v>85</v>
      </c>
      <c r="N187">
        <f t="shared" si="20"/>
        <v>705.00240000000008</v>
      </c>
      <c r="O187">
        <f t="shared" si="21"/>
        <v>25.908000000000001</v>
      </c>
      <c r="P187">
        <f t="shared" si="22"/>
        <v>0.97798621798691554</v>
      </c>
      <c r="Q187">
        <f t="shared" si="23"/>
        <v>2.5331104626768917</v>
      </c>
    </row>
    <row r="188" spans="7:17">
      <c r="G188">
        <f t="shared" si="19"/>
        <v>9.2999999999999972</v>
      </c>
      <c r="H188">
        <f t="shared" si="16"/>
        <v>-10.824677242099284</v>
      </c>
      <c r="I188">
        <f t="shared" si="17"/>
        <v>26.95731085282117</v>
      </c>
      <c r="J188">
        <f t="shared" si="18"/>
        <v>707.35274538095973</v>
      </c>
      <c r="K188">
        <v>9.3000000000000007</v>
      </c>
      <c r="L188">
        <v>2319</v>
      </c>
      <c r="M188">
        <v>83</v>
      </c>
      <c r="N188">
        <f t="shared" si="20"/>
        <v>706.83120000000008</v>
      </c>
      <c r="O188">
        <f t="shared" si="21"/>
        <v>25.298400000000001</v>
      </c>
      <c r="P188">
        <f t="shared" si="22"/>
        <v>0.27200958440034756</v>
      </c>
      <c r="Q188">
        <f t="shared" si="23"/>
        <v>2.7519852176078579</v>
      </c>
    </row>
    <row r="189" spans="7:17">
      <c r="G189">
        <f t="shared" si="19"/>
        <v>9.3499999999999979</v>
      </c>
      <c r="H189">
        <f t="shared" si="16"/>
        <v>-10.784283885966937</v>
      </c>
      <c r="I189">
        <f t="shared" si="17"/>
        <v>26.417090860801245</v>
      </c>
      <c r="J189">
        <f t="shared" si="18"/>
        <v>708.6870970085622</v>
      </c>
      <c r="K189">
        <v>9.35</v>
      </c>
      <c r="L189">
        <v>2322</v>
      </c>
      <c r="M189">
        <v>82</v>
      </c>
      <c r="N189">
        <f t="shared" si="20"/>
        <v>707.74560000000008</v>
      </c>
      <c r="O189">
        <f t="shared" si="21"/>
        <v>24.993600000000001</v>
      </c>
      <c r="P189">
        <f t="shared" si="22"/>
        <v>0.88641661713142716</v>
      </c>
      <c r="Q189">
        <f t="shared" si="23"/>
        <v>2.0263262307846683</v>
      </c>
    </row>
    <row r="190" spans="7:17">
      <c r="G190">
        <f t="shared" si="19"/>
        <v>9.3999999999999986</v>
      </c>
      <c r="H190">
        <f t="shared" si="16"/>
        <v>-10.744852885650673</v>
      </c>
      <c r="I190">
        <f t="shared" si="17"/>
        <v>25.878866425166919</v>
      </c>
      <c r="J190">
        <f t="shared" si="18"/>
        <v>709.99448772596281</v>
      </c>
      <c r="K190">
        <v>9.4</v>
      </c>
      <c r="L190">
        <v>2327</v>
      </c>
      <c r="M190">
        <v>82</v>
      </c>
      <c r="N190">
        <f t="shared" si="20"/>
        <v>709.26960000000008</v>
      </c>
      <c r="O190">
        <f t="shared" si="21"/>
        <v>24.993600000000001</v>
      </c>
      <c r="P190">
        <f t="shared" si="22"/>
        <v>0.5254622152514189</v>
      </c>
      <c r="Q190">
        <f t="shared" si="23"/>
        <v>0.78369664352781487</v>
      </c>
    </row>
    <row r="191" spans="7:17">
      <c r="G191">
        <f t="shared" si="19"/>
        <v>9.4499999999999993</v>
      </c>
      <c r="H191">
        <f t="shared" si="16"/>
        <v>-10.706371818853826</v>
      </c>
      <c r="I191">
        <f t="shared" si="17"/>
        <v>25.34258974021208</v>
      </c>
      <c r="J191">
        <f t="shared" si="18"/>
        <v>711.27501611325033</v>
      </c>
      <c r="K191">
        <v>9.4499999999999993</v>
      </c>
      <c r="L191">
        <v>2329</v>
      </c>
      <c r="M191">
        <v>81</v>
      </c>
      <c r="N191">
        <f t="shared" si="20"/>
        <v>709.87920000000008</v>
      </c>
      <c r="O191">
        <f t="shared" si="21"/>
        <v>24.688800000000001</v>
      </c>
      <c r="P191">
        <f t="shared" si="22"/>
        <v>1.9483026220090298</v>
      </c>
      <c r="Q191">
        <f t="shared" si="23"/>
        <v>0.42744102440657883</v>
      </c>
    </row>
    <row r="192" spans="7:17">
      <c r="G192">
        <f t="shared" si="19"/>
        <v>9.5</v>
      </c>
      <c r="H192">
        <f t="shared" si="16"/>
        <v>-10.668828625555216</v>
      </c>
      <c r="I192">
        <f t="shared" si="17"/>
        <v>24.808213612253152</v>
      </c>
      <c r="J192">
        <f t="shared" si="18"/>
        <v>712.52877837560391</v>
      </c>
      <c r="K192">
        <v>9.5</v>
      </c>
      <c r="L192">
        <v>2335</v>
      </c>
      <c r="M192">
        <v>82</v>
      </c>
      <c r="N192">
        <f t="shared" si="20"/>
        <v>711.70800000000008</v>
      </c>
      <c r="O192">
        <f t="shared" si="21"/>
        <v>24.993600000000001</v>
      </c>
      <c r="P192">
        <f t="shared" si="22"/>
        <v>0.67367714185884953</v>
      </c>
      <c r="Q192">
        <f t="shared" si="23"/>
        <v>3.4368112761825088E-2</v>
      </c>
    </row>
    <row r="193" spans="7:17">
      <c r="G193">
        <f t="shared" si="19"/>
        <v>9.5500000000000007</v>
      </c>
      <c r="H193">
        <f t="shared" si="16"/>
        <v>-10.632211599648835</v>
      </c>
      <c r="I193">
        <f t="shared" si="17"/>
        <v>24.275691441725463</v>
      </c>
      <c r="J193">
        <f t="shared" si="18"/>
        <v>713.75586837344576</v>
      </c>
      <c r="K193">
        <v>9.5500000000000007</v>
      </c>
      <c r="L193">
        <v>2338</v>
      </c>
      <c r="M193">
        <v>82</v>
      </c>
      <c r="N193">
        <f t="shared" si="20"/>
        <v>712.62240000000008</v>
      </c>
      <c r="O193">
        <f t="shared" si="21"/>
        <v>24.993600000000001</v>
      </c>
      <c r="P193">
        <f t="shared" si="22"/>
        <v>1.2847505536015962</v>
      </c>
      <c r="Q193">
        <f t="shared" si="23"/>
        <v>0.5153926980438247</v>
      </c>
    </row>
    <row r="194" spans="7:17">
      <c r="G194">
        <f t="shared" si="19"/>
        <v>9.6000000000000014</v>
      </c>
      <c r="H194">
        <f t="shared" ref="H194:H257" si="24">IF(G194&lt;$B$10,0,IF(G194&lt;$E$2,$B$18-$B$9*I194*ABS(I194),IF(G194&lt;$E$5,$B$22-$B$9*I194*ABS(I194),IF(G194&lt;$E$8,-$B$17*(1+I194^2/$B$26^2),-$B$17-$B$9*I194*ABS(I194)))))</f>
        <v>-10.596509380881086</v>
      </c>
      <c r="I194">
        <f t="shared" ref="I194:I262" si="25">IF(G194&lt;$B$10,0,IF(G194&lt;$E$2,$B$19*TANH($B$20*(G194-$B$10)+$B$27),IF(G194&lt;$E$5,IF($E$4&lt;$B$23,$B$23*TANH($B$24*(G194-$E$2)+$B$28),$B$23*_xlfn.COTH($B$24*(G194-$E$2)+$B$29)),IF(G194&lt;$E$8,$B$26*TAN(-$B$30*(G194-$E$5)+$B$33),$B$26*TANH(-$B$30*(G194-$E$8))))))</f>
        <v>23.744977205690411</v>
      </c>
      <c r="J194">
        <f t="shared" ref="J194:J262" si="26">IF(G194&lt;$B$10,$B$11,IF(G194&lt;$E$2,$B$21*(LN(COSH($B$20*(G194-$B$10)+$B$27))-LN(COSH($B$27)))+$B$11,IF(G194&lt;$E$5,IF($E$4&lt;$B$23,$B$25*(LN(COSH($B$24*(G194-$E$2)+$B$28))-LN(COSH($B$28))),$B$25*(LN(SINH($B$24*(G194-$E$2)+$B$29))-LN(SINH($B$29))))+$E$3,IF(G194&lt;$E$8,$B$31*(LN(COS($B$30*(G194-$E$5)-$B$33))+$B$34)+$E$6,$B$26^2/(-$B$17)*(LN(COSH(-$B$30*(G194-$E$8)+ATANH(0)))-LN(COSH(ATANH(0))))+$E$9))))</f>
        <v>714.95637765170727</v>
      </c>
      <c r="K194">
        <v>9.6</v>
      </c>
      <c r="L194">
        <v>2343</v>
      </c>
      <c r="M194">
        <v>82</v>
      </c>
      <c r="N194">
        <f t="shared" si="20"/>
        <v>714.14640000000009</v>
      </c>
      <c r="O194">
        <f t="shared" si="21"/>
        <v>24.993600000000001</v>
      </c>
      <c r="P194">
        <f t="shared" si="22"/>
        <v>0.65606379626508737</v>
      </c>
      <c r="Q194">
        <f t="shared" si="23"/>
        <v>1.5590588824694882</v>
      </c>
    </row>
    <row r="195" spans="7:17">
      <c r="G195">
        <f t="shared" ref="G195:G262" si="27">G194+$E$14</f>
        <v>9.6500000000000021</v>
      </c>
      <c r="H195">
        <f t="shared" si="24"/>
        <v>-10.561710947075673</v>
      </c>
      <c r="I195">
        <f t="shared" si="25"/>
        <v>23.216025440738274</v>
      </c>
      <c r="J195">
        <f t="shared" si="26"/>
        <v>716.13039546823143</v>
      </c>
      <c r="K195">
        <v>9.65</v>
      </c>
      <c r="L195">
        <v>2347</v>
      </c>
      <c r="M195">
        <v>80</v>
      </c>
      <c r="N195">
        <f t="shared" ref="N195:N258" si="28">L195*0.3048</f>
        <v>715.36560000000009</v>
      </c>
      <c r="O195">
        <f t="shared" ref="O195:O258" si="29">M195*0.3048</f>
        <v>24.384</v>
      </c>
      <c r="P195">
        <f t="shared" ref="P195:P258" si="30">(N195-J195)^2</f>
        <v>0.5849121082271963</v>
      </c>
      <c r="Q195">
        <f t="shared" ref="Q195:Q258" si="31">(O195-I195)^2</f>
        <v>1.3641645710826229</v>
      </c>
    </row>
    <row r="196" spans="7:17">
      <c r="G196">
        <f t="shared" si="27"/>
        <v>9.7000000000000028</v>
      </c>
      <c r="H196">
        <f t="shared" si="24"/>
        <v>-10.52780560663672</v>
      </c>
      <c r="I196">
        <f t="shared" si="25"/>
        <v>22.688791226273008</v>
      </c>
      <c r="J196">
        <f t="shared" si="26"/>
        <v>717.2780088213301</v>
      </c>
      <c r="K196">
        <v>9.6999999999999993</v>
      </c>
      <c r="L196">
        <v>2351</v>
      </c>
      <c r="M196">
        <v>77</v>
      </c>
      <c r="N196">
        <f t="shared" si="28"/>
        <v>716.58480000000009</v>
      </c>
      <c r="O196">
        <f t="shared" si="29"/>
        <v>23.4696</v>
      </c>
      <c r="P196">
        <f t="shared" si="30"/>
        <v>0.48053846996975225</v>
      </c>
      <c r="Q196">
        <f t="shared" si="31"/>
        <v>0.60966234112904927</v>
      </c>
    </row>
    <row r="197" spans="7:17">
      <c r="G197">
        <f t="shared" si="27"/>
        <v>9.7500000000000036</v>
      </c>
      <c r="H197">
        <f t="shared" si="24"/>
        <v>-10.494782991321101</v>
      </c>
      <c r="I197">
        <f t="shared" si="25"/>
        <v>22.163230168164947</v>
      </c>
      <c r="J197">
        <f t="shared" si="26"/>
        <v>718.39930247651455</v>
      </c>
      <c r="K197">
        <v>9.75</v>
      </c>
      <c r="L197">
        <v>2355</v>
      </c>
      <c r="M197">
        <v>73</v>
      </c>
      <c r="N197">
        <f t="shared" si="28"/>
        <v>717.80400000000009</v>
      </c>
      <c r="O197">
        <f t="shared" si="29"/>
        <v>22.250400000000003</v>
      </c>
      <c r="P197">
        <f t="shared" si="30"/>
        <v>0.35438503854425146</v>
      </c>
      <c r="Q197">
        <f t="shared" si="31"/>
        <v>7.5985795821518261E-3</v>
      </c>
    </row>
    <row r="198" spans="7:17">
      <c r="G198">
        <f t="shared" si="27"/>
        <v>9.8000000000000043</v>
      </c>
      <c r="H198">
        <f t="shared" si="24"/>
        <v>-10.46263304927127</v>
      </c>
      <c r="I198">
        <f t="shared" si="25"/>
        <v>21.639298382758479</v>
      </c>
      <c r="J198">
        <f t="shared" si="26"/>
        <v>719.49435899241678</v>
      </c>
      <c r="K198">
        <v>9.8000000000000007</v>
      </c>
      <c r="L198">
        <v>2358</v>
      </c>
      <c r="M198">
        <v>68</v>
      </c>
      <c r="N198">
        <f t="shared" si="28"/>
        <v>718.71840000000009</v>
      </c>
      <c r="O198">
        <f t="shared" si="29"/>
        <v>20.726400000000002</v>
      </c>
      <c r="P198">
        <f t="shared" si="30"/>
        <v>0.6021123579123252</v>
      </c>
      <c r="Q198">
        <f t="shared" si="31"/>
        <v>0.83338345724304386</v>
      </c>
    </row>
    <row r="199" spans="7:17">
      <c r="G199">
        <f t="shared" si="27"/>
        <v>9.850000000000005</v>
      </c>
      <c r="H199">
        <f t="shared" si="24"/>
        <v>-10.431346038300386</v>
      </c>
      <c r="I199">
        <f t="shared" si="25"/>
        <v>21.116952481221588</v>
      </c>
      <c r="J199">
        <f t="shared" si="26"/>
        <v>720.56325874592176</v>
      </c>
      <c r="K199">
        <v>9.85</v>
      </c>
      <c r="L199">
        <v>2361</v>
      </c>
      <c r="M199">
        <v>65</v>
      </c>
      <c r="N199">
        <f t="shared" si="28"/>
        <v>719.63280000000009</v>
      </c>
      <c r="O199">
        <f t="shared" si="29"/>
        <v>19.812000000000001</v>
      </c>
      <c r="P199">
        <f t="shared" si="30"/>
        <v>0.8657534778621252</v>
      </c>
      <c r="Q199">
        <f t="shared" si="31"/>
        <v>1.7029009782463767</v>
      </c>
    </row>
    <row r="200" spans="7:17">
      <c r="G200">
        <f t="shared" si="27"/>
        <v>9.9000000000000057</v>
      </c>
      <c r="H200">
        <f t="shared" si="24"/>
        <v>-10.400912519421738</v>
      </c>
      <c r="I200">
        <f t="shared" si="25"/>
        <v>20.596149554225189</v>
      </c>
      <c r="J200">
        <f t="shared" si="26"/>
        <v>721.60607995652322</v>
      </c>
      <c r="K200">
        <v>9.9</v>
      </c>
      <c r="L200">
        <v>2364</v>
      </c>
      <c r="M200">
        <v>61</v>
      </c>
      <c r="N200">
        <f t="shared" si="28"/>
        <v>720.54720000000009</v>
      </c>
      <c r="O200">
        <f t="shared" si="29"/>
        <v>18.5928</v>
      </c>
      <c r="P200">
        <f t="shared" si="30"/>
        <v>1.1212267623264223</v>
      </c>
      <c r="Q200">
        <f t="shared" si="31"/>
        <v>4.0134094364142614</v>
      </c>
    </row>
    <row r="201" spans="7:17">
      <c r="G201">
        <f t="shared" si="27"/>
        <v>9.9500000000000064</v>
      </c>
      <c r="H201">
        <f t="shared" si="24"/>
        <v>-10.371323350614938</v>
      </c>
      <c r="I201">
        <f t="shared" si="25"/>
        <v>20.076847156939831</v>
      </c>
      <c r="J201">
        <f t="shared" si="26"/>
        <v>722.62289870992299</v>
      </c>
      <c r="K201">
        <v>9.9499999999999993</v>
      </c>
      <c r="L201">
        <v>2367</v>
      </c>
      <c r="M201">
        <v>60</v>
      </c>
      <c r="N201">
        <f t="shared" si="28"/>
        <v>721.46160000000009</v>
      </c>
      <c r="O201">
        <f t="shared" si="29"/>
        <v>18.288</v>
      </c>
      <c r="P201">
        <f t="shared" si="30"/>
        <v>1.348614693668599</v>
      </c>
      <c r="Q201">
        <f t="shared" si="31"/>
        <v>3.1999741508917148</v>
      </c>
    </row>
    <row r="202" spans="7:17">
      <c r="G202">
        <f t="shared" si="27"/>
        <v>10.000000000000007</v>
      </c>
      <c r="H202">
        <f t="shared" si="24"/>
        <v>-10.342569680821583</v>
      </c>
      <c r="I202">
        <f t="shared" si="25"/>
        <v>19.559003294338538</v>
      </c>
      <c r="J202">
        <f t="shared" si="26"/>
        <v>723.61378898088674</v>
      </c>
      <c r="K202">
        <v>10</v>
      </c>
      <c r="L202">
        <v>2369</v>
      </c>
      <c r="M202">
        <v>59</v>
      </c>
      <c r="N202">
        <f t="shared" si="28"/>
        <v>722.07120000000009</v>
      </c>
      <c r="O202">
        <f t="shared" si="29"/>
        <v>17.9832</v>
      </c>
      <c r="P202">
        <f t="shared" si="30"/>
        <v>2.3795807639529092</v>
      </c>
      <c r="Q202">
        <f t="shared" si="31"/>
        <v>2.4831560224481892</v>
      </c>
    </row>
    <row r="203" spans="7:17">
      <c r="G203">
        <f t="shared" si="27"/>
        <v>10.050000000000008</v>
      </c>
      <c r="H203">
        <f t="shared" si="24"/>
        <v>-10.31464294416346</v>
      </c>
      <c r="I203">
        <f t="shared" si="25"/>
        <v>19.042576406794069</v>
      </c>
      <c r="J203">
        <f t="shared" si="26"/>
        <v>724.57882265537387</v>
      </c>
      <c r="K203">
        <v>10.050000000000001</v>
      </c>
      <c r="L203">
        <v>2373</v>
      </c>
      <c r="M203">
        <v>59</v>
      </c>
      <c r="N203">
        <f t="shared" si="28"/>
        <v>723.29040000000009</v>
      </c>
      <c r="O203">
        <f t="shared" si="29"/>
        <v>17.9832</v>
      </c>
      <c r="P203">
        <f t="shared" si="30"/>
        <v>1.6600329388804196</v>
      </c>
      <c r="Q203">
        <f t="shared" si="31"/>
        <v>1.1222783712719127</v>
      </c>
    </row>
    <row r="204" spans="7:17">
      <c r="G204">
        <f t="shared" si="27"/>
        <v>10.100000000000009</v>
      </c>
      <c r="H204">
        <f t="shared" si="24"/>
        <v>-10.287534854376625</v>
      </c>
      <c r="I204">
        <f t="shared" si="25"/>
        <v>18.527525355960009</v>
      </c>
      <c r="J204">
        <f t="shared" si="26"/>
        <v>725.51806955195173</v>
      </c>
      <c r="K204">
        <v>10.1</v>
      </c>
      <c r="L204">
        <v>2376</v>
      </c>
      <c r="M204">
        <v>58</v>
      </c>
      <c r="N204">
        <f t="shared" si="28"/>
        <v>724.20480000000009</v>
      </c>
      <c r="O204">
        <f t="shared" si="29"/>
        <v>17.6784</v>
      </c>
      <c r="P204">
        <f t="shared" si="30"/>
        <v>1.7246769160832471</v>
      </c>
      <c r="Q204">
        <f t="shared" si="31"/>
        <v>0.72101387013421192</v>
      </c>
    </row>
    <row r="205" spans="7:17">
      <c r="G205">
        <f t="shared" si="27"/>
        <v>10.150000000000009</v>
      </c>
      <c r="H205">
        <f t="shared" si="24"/>
        <v>-10.26123739945505</v>
      </c>
      <c r="I205">
        <f t="shared" si="25"/>
        <v>18.013809410924789</v>
      </c>
      <c r="J205">
        <f t="shared" si="26"/>
        <v>726.43159744251432</v>
      </c>
      <c r="K205">
        <v>10.15</v>
      </c>
      <c r="L205">
        <v>2378</v>
      </c>
      <c r="M205">
        <v>57</v>
      </c>
      <c r="N205">
        <f t="shared" si="28"/>
        <v>724.81440000000009</v>
      </c>
      <c r="O205">
        <f t="shared" si="29"/>
        <v>17.3736</v>
      </c>
      <c r="P205">
        <f t="shared" si="30"/>
        <v>2.6153275680745507</v>
      </c>
      <c r="Q205">
        <f t="shared" si="31"/>
        <v>0.40986808983666634</v>
      </c>
    </row>
    <row r="206" spans="7:17">
      <c r="G206">
        <f t="shared" si="27"/>
        <v>10.20000000000001</v>
      </c>
      <c r="H206">
        <f t="shared" si="24"/>
        <v>-10.235742836497673</v>
      </c>
      <c r="I206">
        <f t="shared" si="25"/>
        <v>17.501388234628493</v>
      </c>
      <c r="J206">
        <f t="shared" si="26"/>
        <v>727.3194720723119</v>
      </c>
      <c r="K206">
        <v>10.199999999999999</v>
      </c>
      <c r="L206">
        <v>2382</v>
      </c>
      <c r="M206">
        <v>56</v>
      </c>
      <c r="N206">
        <f t="shared" si="28"/>
        <v>726.03360000000009</v>
      </c>
      <c r="O206">
        <f t="shared" si="29"/>
        <v>17.0688</v>
      </c>
      <c r="P206">
        <f t="shared" si="30"/>
        <v>1.6534669863514533</v>
      </c>
      <c r="Q206">
        <f t="shared" si="31"/>
        <v>0.18713258073899655</v>
      </c>
    </row>
    <row r="207" spans="7:17">
      <c r="G207">
        <f t="shared" si="27"/>
        <v>10.250000000000011</v>
      </c>
      <c r="H207">
        <f t="shared" si="24"/>
        <v>-10.21104368675311</v>
      </c>
      <c r="I207">
        <f t="shared" si="25"/>
        <v>16.990221870532221</v>
      </c>
      <c r="J207">
        <f t="shared" si="26"/>
        <v>728.18175717930967</v>
      </c>
      <c r="K207">
        <v>10.25</v>
      </c>
      <c r="L207">
        <v>2384</v>
      </c>
      <c r="M207">
        <v>54</v>
      </c>
      <c r="N207">
        <f t="shared" si="28"/>
        <v>726.64320000000009</v>
      </c>
      <c r="O207">
        <f t="shared" si="29"/>
        <v>16.459199999999999</v>
      </c>
      <c r="P207">
        <f t="shared" si="30"/>
        <v>2.3671581940050443</v>
      </c>
      <c r="Q207">
        <f t="shared" si="31"/>
        <v>0.28198422698353931</v>
      </c>
    </row>
    <row r="208" spans="7:17">
      <c r="G208">
        <f t="shared" si="27"/>
        <v>10.300000000000011</v>
      </c>
      <c r="H208">
        <f t="shared" si="24"/>
        <v>-10.187132730856435</v>
      </c>
      <c r="I208">
        <f t="shared" si="25"/>
        <v>16.480270729530584</v>
      </c>
      <c r="J208">
        <f t="shared" si="26"/>
        <v>729.01851451288633</v>
      </c>
      <c r="K208">
        <v>10.3</v>
      </c>
      <c r="L208">
        <v>2387</v>
      </c>
      <c r="M208">
        <v>53</v>
      </c>
      <c r="N208">
        <f t="shared" si="28"/>
        <v>727.55760000000009</v>
      </c>
      <c r="O208">
        <f t="shared" si="29"/>
        <v>16.154400000000003</v>
      </c>
      <c r="P208">
        <f t="shared" si="30"/>
        <v>2.1342712139616218</v>
      </c>
      <c r="Q208">
        <f t="shared" si="31"/>
        <v>0.10619173236479361</v>
      </c>
    </row>
    <row r="209" spans="7:17">
      <c r="G209">
        <f t="shared" si="27"/>
        <v>10.350000000000012</v>
      </c>
      <c r="H209">
        <f t="shared" si="24"/>
        <v>-10.164003004252725</v>
      </c>
      <c r="I209">
        <f t="shared" si="25"/>
        <v>15.971495577097455</v>
      </c>
      <c r="J209">
        <f t="shared" si="26"/>
        <v>729.82980385188239</v>
      </c>
      <c r="K209">
        <v>10.35</v>
      </c>
      <c r="L209">
        <v>2389</v>
      </c>
      <c r="M209">
        <v>50</v>
      </c>
      <c r="N209">
        <f t="shared" si="28"/>
        <v>728.16720000000009</v>
      </c>
      <c r="O209">
        <f t="shared" si="29"/>
        <v>15.24</v>
      </c>
      <c r="P209">
        <f t="shared" si="30"/>
        <v>2.7642515682938451</v>
      </c>
      <c r="Q209">
        <f t="shared" si="31"/>
        <v>0.53508577931313861</v>
      </c>
    </row>
    <row r="210" spans="7:17">
      <c r="G210">
        <f t="shared" si="27"/>
        <v>10.400000000000013</v>
      </c>
      <c r="H210">
        <f t="shared" si="24"/>
        <v>-10.141647792802267</v>
      </c>
      <c r="I210">
        <f t="shared" si="25"/>
        <v>15.463857520656175</v>
      </c>
      <c r="J210">
        <f t="shared" si="26"/>
        <v>730.61568302201295</v>
      </c>
      <c r="K210">
        <v>10.4</v>
      </c>
      <c r="L210">
        <v>2392</v>
      </c>
      <c r="M210">
        <v>48</v>
      </c>
      <c r="N210">
        <f t="shared" si="28"/>
        <v>729.08159999999998</v>
      </c>
      <c r="O210">
        <f t="shared" si="29"/>
        <v>14.630400000000002</v>
      </c>
      <c r="P210">
        <f t="shared" si="30"/>
        <v>2.3534107184284303</v>
      </c>
      <c r="Q210">
        <f t="shared" si="31"/>
        <v>0.69465143873833568</v>
      </c>
    </row>
    <row r="211" spans="7:17">
      <c r="G211">
        <f t="shared" si="27"/>
        <v>10.450000000000014</v>
      </c>
      <c r="H211">
        <f t="shared" si="24"/>
        <v>-10.12006062856265</v>
      </c>
      <c r="I211">
        <f t="shared" si="25"/>
        <v>14.957317997164884</v>
      </c>
      <c r="J211">
        <f t="shared" si="26"/>
        <v>731.37620791265419</v>
      </c>
      <c r="K211">
        <v>10.45</v>
      </c>
      <c r="L211">
        <v>2394</v>
      </c>
      <c r="M211">
        <v>46</v>
      </c>
      <c r="N211">
        <f t="shared" si="28"/>
        <v>729.69119999999998</v>
      </c>
      <c r="O211">
        <f t="shared" si="29"/>
        <v>14.020800000000001</v>
      </c>
      <c r="P211">
        <f t="shared" si="30"/>
        <v>2.8392516657073119</v>
      </c>
      <c r="Q211">
        <f t="shared" si="31"/>
        <v>0.87706595901372286</v>
      </c>
    </row>
    <row r="212" spans="7:17">
      <c r="G212">
        <f t="shared" si="27"/>
        <v>10.500000000000014</v>
      </c>
      <c r="H212">
        <f t="shared" si="24"/>
        <v>-10.099235285743008</v>
      </c>
      <c r="I212">
        <f t="shared" si="25"/>
        <v>14.451838760908592</v>
      </c>
      <c r="J212">
        <f t="shared" si="26"/>
        <v>732.11143249301381</v>
      </c>
      <c r="K212">
        <v>10.5</v>
      </c>
      <c r="L212">
        <v>2396</v>
      </c>
      <c r="M212">
        <v>43</v>
      </c>
      <c r="N212">
        <f t="shared" si="28"/>
        <v>730.30079999999998</v>
      </c>
      <c r="O212">
        <f t="shared" si="29"/>
        <v>13.106400000000001</v>
      </c>
      <c r="P212">
        <f t="shared" si="30"/>
        <v>3.2783900247574667</v>
      </c>
      <c r="Q212">
        <f t="shared" si="31"/>
        <v>1.8102054593552446</v>
      </c>
    </row>
    <row r="213" spans="7:17">
      <c r="G213">
        <f t="shared" si="27"/>
        <v>10.550000000000015</v>
      </c>
      <c r="H213">
        <f t="shared" si="24"/>
        <v>-10.079165776826104</v>
      </c>
      <c r="I213">
        <f t="shared" si="25"/>
        <v>13.947381871489156</v>
      </c>
      <c r="J213">
        <f t="shared" si="26"/>
        <v>732.82140882769602</v>
      </c>
      <c r="K213">
        <v>10.55</v>
      </c>
      <c r="L213">
        <v>2399</v>
      </c>
      <c r="M213">
        <v>40</v>
      </c>
      <c r="N213">
        <f t="shared" si="28"/>
        <v>731.21519999999998</v>
      </c>
      <c r="O213">
        <f t="shared" si="29"/>
        <v>12.192</v>
      </c>
      <c r="P213">
        <f t="shared" si="30"/>
        <v>2.5799067981686763</v>
      </c>
      <c r="Q213">
        <f t="shared" si="31"/>
        <v>3.0813655147527728</v>
      </c>
    </row>
    <row r="214" spans="7:17">
      <c r="G214">
        <f t="shared" si="27"/>
        <v>10.600000000000016</v>
      </c>
      <c r="H214">
        <f t="shared" si="24"/>
        <v>-10.059846348853984</v>
      </c>
      <c r="I214">
        <f t="shared" si="25"/>
        <v>13.443909682005213</v>
      </c>
      <c r="J214">
        <f t="shared" si="26"/>
        <v>733.50618709167179</v>
      </c>
      <c r="K214">
        <v>10.6</v>
      </c>
      <c r="L214">
        <v>2400</v>
      </c>
      <c r="M214">
        <v>38</v>
      </c>
      <c r="N214">
        <f t="shared" si="28"/>
        <v>731.52</v>
      </c>
      <c r="O214">
        <f t="shared" si="29"/>
        <v>11.5824</v>
      </c>
      <c r="P214">
        <f t="shared" si="30"/>
        <v>3.9449391631237187</v>
      </c>
      <c r="Q214">
        <f t="shared" si="31"/>
        <v>3.4652182961991493</v>
      </c>
    </row>
    <row r="215" spans="7:17">
      <c r="G215">
        <f t="shared" si="27"/>
        <v>10.650000000000016</v>
      </c>
      <c r="H215">
        <f t="shared" si="24"/>
        <v>-10.041271479873187</v>
      </c>
      <c r="I215">
        <f t="shared" si="25"/>
        <v>12.94138482741366</v>
      </c>
      <c r="J215">
        <f t="shared" si="26"/>
        <v>734.16581558466123</v>
      </c>
      <c r="K215">
        <v>10.65</v>
      </c>
      <c r="L215">
        <v>2402</v>
      </c>
      <c r="M215">
        <v>36</v>
      </c>
      <c r="N215">
        <f t="shared" si="28"/>
        <v>732.12959999999998</v>
      </c>
      <c r="O215">
        <f t="shared" si="29"/>
        <v>10.972800000000001</v>
      </c>
      <c r="P215">
        <f t="shared" si="30"/>
        <v>4.1461739072173538</v>
      </c>
      <c r="Q215">
        <f t="shared" si="31"/>
        <v>3.8753262227232668</v>
      </c>
    </row>
    <row r="216" spans="7:17">
      <c r="G216">
        <f t="shared" si="27"/>
        <v>10.700000000000017</v>
      </c>
      <c r="H216">
        <f t="shared" si="24"/>
        <v>-10.023435875535721</v>
      </c>
      <c r="I216">
        <f t="shared" si="25"/>
        <v>12.439770213065126</v>
      </c>
      <c r="J216">
        <f t="shared" si="26"/>
        <v>734.80034074493983</v>
      </c>
      <c r="K216">
        <v>10.7</v>
      </c>
      <c r="L216">
        <v>2402</v>
      </c>
      <c r="M216">
        <v>36</v>
      </c>
      <c r="N216">
        <f t="shared" si="28"/>
        <v>732.12959999999998</v>
      </c>
      <c r="O216">
        <f t="shared" si="29"/>
        <v>10.972800000000001</v>
      </c>
      <c r="P216">
        <f t="shared" si="30"/>
        <v>7.1328561266818582</v>
      </c>
      <c r="Q216">
        <f t="shared" si="31"/>
        <v>2.1520016060203369</v>
      </c>
    </row>
    <row r="217" spans="7:17">
      <c r="G217">
        <f t="shared" si="27"/>
        <v>10.750000000000018</v>
      </c>
      <c r="H217">
        <f t="shared" si="24"/>
        <v>-10.006334465852154</v>
      </c>
      <c r="I217">
        <f t="shared" si="25"/>
        <v>11.939029003405421</v>
      </c>
      <c r="J217">
        <f t="shared" si="26"/>
        <v>735.40980716257491</v>
      </c>
      <c r="K217">
        <v>10.75</v>
      </c>
      <c r="L217">
        <v>2405</v>
      </c>
      <c r="M217">
        <v>37</v>
      </c>
      <c r="N217">
        <f t="shared" si="28"/>
        <v>733.04399999999998</v>
      </c>
      <c r="O217">
        <f t="shared" si="29"/>
        <v>11.277600000000001</v>
      </c>
      <c r="P217">
        <f t="shared" si="30"/>
        <v>5.597043530490815</v>
      </c>
      <c r="Q217">
        <f t="shared" si="31"/>
        <v>0.4374883265458871</v>
      </c>
    </row>
    <row r="218" spans="7:17">
      <c r="G218">
        <f t="shared" si="27"/>
        <v>10.800000000000018</v>
      </c>
      <c r="H218">
        <f t="shared" si="24"/>
        <v>-9.9899624020933295</v>
      </c>
      <c r="I218">
        <f t="shared" si="25"/>
        <v>11.439124610835755</v>
      </c>
      <c r="J218">
        <f t="shared" si="26"/>
        <v>735.99425759210044</v>
      </c>
      <c r="K218">
        <v>10.8</v>
      </c>
      <c r="L218">
        <v>2408</v>
      </c>
      <c r="M218">
        <v>38</v>
      </c>
      <c r="N218">
        <f t="shared" si="28"/>
        <v>733.95839999999998</v>
      </c>
      <c r="O218">
        <f t="shared" si="29"/>
        <v>11.5824</v>
      </c>
      <c r="P218">
        <f t="shared" si="30"/>
        <v>4.1447161353130655</v>
      </c>
      <c r="Q218">
        <f t="shared" si="31"/>
        <v>2.0527837140165817E-2</v>
      </c>
    </row>
    <row r="219" spans="7:17">
      <c r="G219">
        <f t="shared" si="27"/>
        <v>10.850000000000019</v>
      </c>
      <c r="H219">
        <f t="shared" si="24"/>
        <v>-9.9743150538374685</v>
      </c>
      <c r="I219">
        <f t="shared" si="25"/>
        <v>10.940020684724068</v>
      </c>
      <c r="J219">
        <f t="shared" si="26"/>
        <v>736.5537329646404</v>
      </c>
      <c r="K219">
        <v>10.85</v>
      </c>
      <c r="L219">
        <v>2409</v>
      </c>
      <c r="M219">
        <v>38</v>
      </c>
      <c r="N219">
        <f t="shared" si="28"/>
        <v>734.26319999999998</v>
      </c>
      <c r="O219">
        <f t="shared" si="29"/>
        <v>11.5824</v>
      </c>
      <c r="P219">
        <f t="shared" si="30"/>
        <v>5.2465412621044303</v>
      </c>
      <c r="Q219">
        <f t="shared" si="31"/>
        <v>0.41265118469437473</v>
      </c>
    </row>
    <row r="220" spans="7:17">
      <c r="G220">
        <f t="shared" si="27"/>
        <v>10.90000000000002</v>
      </c>
      <c r="H220">
        <f t="shared" si="24"/>
        <v>-9.959388006159525</v>
      </c>
      <c r="I220">
        <f t="shared" si="25"/>
        <v>10.441681100560599</v>
      </c>
      <c r="J220">
        <f t="shared" si="26"/>
        <v>737.0882723994855</v>
      </c>
      <c r="K220">
        <v>10.9</v>
      </c>
      <c r="L220">
        <v>2412</v>
      </c>
      <c r="M220">
        <v>37</v>
      </c>
      <c r="N220">
        <f t="shared" si="28"/>
        <v>735.17759999999998</v>
      </c>
      <c r="O220">
        <f t="shared" si="29"/>
        <v>11.277600000000001</v>
      </c>
      <c r="P220">
        <f t="shared" si="30"/>
        <v>3.6506690181557553</v>
      </c>
      <c r="Q220">
        <f t="shared" si="31"/>
        <v>0.69876040643998183</v>
      </c>
    </row>
    <row r="221" spans="7:17">
      <c r="G221">
        <f t="shared" si="27"/>
        <v>10.950000000000021</v>
      </c>
      <c r="H221">
        <f t="shared" si="24"/>
        <v>-9.945177056959805</v>
      </c>
      <c r="I221">
        <f t="shared" si="25"/>
        <v>9.9440699492502933</v>
      </c>
      <c r="J221">
        <f t="shared" si="26"/>
        <v>737.59791321513035</v>
      </c>
      <c r="K221">
        <v>10.95</v>
      </c>
      <c r="L221">
        <v>2412</v>
      </c>
      <c r="M221">
        <v>35</v>
      </c>
      <c r="N221">
        <f t="shared" si="28"/>
        <v>735.17759999999998</v>
      </c>
      <c r="O221">
        <f t="shared" si="29"/>
        <v>10.668000000000001</v>
      </c>
      <c r="P221">
        <f t="shared" si="30"/>
        <v>5.8579160593346771</v>
      </c>
      <c r="Q221">
        <f t="shared" si="31"/>
        <v>0.52407471837847441</v>
      </c>
    </row>
    <row r="222" spans="7:17">
      <c r="G222">
        <f t="shared" si="27"/>
        <v>11.000000000000021</v>
      </c>
      <c r="H222">
        <f t="shared" si="24"/>
        <v>-9.9316782144290912</v>
      </c>
      <c r="I222">
        <f t="shared" si="25"/>
        <v>9.4471515265356061</v>
      </c>
      <c r="J222">
        <f t="shared" si="26"/>
        <v>738.08269093977924</v>
      </c>
      <c r="K222">
        <v>11</v>
      </c>
      <c r="L222">
        <v>2415</v>
      </c>
      <c r="M222">
        <v>32</v>
      </c>
      <c r="N222">
        <f t="shared" si="28"/>
        <v>736.09199999999998</v>
      </c>
      <c r="O222">
        <f t="shared" si="29"/>
        <v>9.7536000000000005</v>
      </c>
      <c r="P222">
        <f t="shared" si="30"/>
        <v>3.9628504177192174</v>
      </c>
      <c r="Q222">
        <f t="shared" si="31"/>
        <v>9.3910666888657651E-2</v>
      </c>
    </row>
    <row r="223" spans="7:17">
      <c r="G223">
        <f t="shared" si="27"/>
        <v>11.050000000000022</v>
      </c>
      <c r="H223">
        <f t="shared" si="24"/>
        <v>-9.9188876946476086</v>
      </c>
      <c r="I223">
        <f t="shared" si="25"/>
        <v>8.9508903225424419</v>
      </c>
      <c r="J223">
        <f t="shared" si="26"/>
        <v>738.54263932132699</v>
      </c>
      <c r="K223">
        <v>11.05</v>
      </c>
      <c r="L223">
        <v>2417</v>
      </c>
      <c r="M223">
        <v>27</v>
      </c>
      <c r="N223">
        <f t="shared" si="28"/>
        <v>736.70159999999998</v>
      </c>
      <c r="O223">
        <f t="shared" si="29"/>
        <v>8.2295999999999996</v>
      </c>
      <c r="P223">
        <f t="shared" si="30"/>
        <v>3.3894257826721907</v>
      </c>
      <c r="Q223">
        <f t="shared" si="31"/>
        <v>0.52025972939338039</v>
      </c>
    </row>
    <row r="224" spans="7:17">
      <c r="G224">
        <f t="shared" si="27"/>
        <v>11.100000000000023</v>
      </c>
      <c r="H224">
        <f t="shared" si="24"/>
        <v>-9.9068019193153383</v>
      </c>
      <c r="I224">
        <f t="shared" si="25"/>
        <v>8.4552510114430479</v>
      </c>
      <c r="J224">
        <f t="shared" si="26"/>
        <v>738.97779033681854</v>
      </c>
      <c r="K224">
        <v>11.1</v>
      </c>
      <c r="L224">
        <v>2417</v>
      </c>
      <c r="M224">
        <v>23</v>
      </c>
      <c r="N224">
        <f t="shared" si="28"/>
        <v>736.70159999999998</v>
      </c>
      <c r="O224">
        <f t="shared" si="29"/>
        <v>7.0104000000000006</v>
      </c>
      <c r="P224">
        <f t="shared" si="30"/>
        <v>5.1810424494261831</v>
      </c>
      <c r="Q224">
        <f t="shared" si="31"/>
        <v>2.0875944452679969</v>
      </c>
    </row>
    <row r="225" spans="7:17">
      <c r="G225">
        <f t="shared" si="27"/>
        <v>11.150000000000023</v>
      </c>
      <c r="H225">
        <f t="shared" si="24"/>
        <v>-9.8954175136113172</v>
      </c>
      <c r="I225">
        <f t="shared" si="25"/>
        <v>7.9601984412290063</v>
      </c>
      <c r="J225">
        <f t="shared" si="26"/>
        <v>739.38817420139503</v>
      </c>
      <c r="K225">
        <v>11.15</v>
      </c>
      <c r="L225">
        <v>2418</v>
      </c>
      <c r="M225">
        <v>20</v>
      </c>
      <c r="N225">
        <f t="shared" si="28"/>
        <v>737.00639999999999</v>
      </c>
      <c r="O225">
        <f t="shared" si="29"/>
        <v>6.0960000000000001</v>
      </c>
      <c r="P225">
        <f t="shared" si="30"/>
        <v>5.6728483464310111</v>
      </c>
      <c r="Q225">
        <f t="shared" si="31"/>
        <v>3.4752358282806566</v>
      </c>
    </row>
    <row r="226" spans="7:17">
      <c r="G226">
        <f t="shared" si="27"/>
        <v>11.200000000000024</v>
      </c>
      <c r="H226">
        <f t="shared" si="24"/>
        <v>-9.8847313041797342</v>
      </c>
      <c r="I226">
        <f t="shared" si="25"/>
        <v>7.4656976235882286</v>
      </c>
      <c r="J226">
        <f t="shared" si="26"/>
        <v>739.77381937673226</v>
      </c>
      <c r="K226">
        <v>11.2</v>
      </c>
      <c r="L226">
        <v>2419</v>
      </c>
      <c r="M226">
        <v>17</v>
      </c>
      <c r="N226">
        <f t="shared" si="28"/>
        <v>737.31119999999999</v>
      </c>
      <c r="O226">
        <f t="shared" si="29"/>
        <v>5.1816000000000004</v>
      </c>
      <c r="P226">
        <f t="shared" si="30"/>
        <v>6.0644941946572706</v>
      </c>
      <c r="Q226">
        <f t="shared" si="31"/>
        <v>5.2171019540813912</v>
      </c>
    </row>
    <row r="227" spans="7:17">
      <c r="G227">
        <f t="shared" si="27"/>
        <v>11.250000000000025</v>
      </c>
      <c r="H227">
        <f t="shared" si="24"/>
        <v>-9.8747403172407022</v>
      </c>
      <c r="I227">
        <f t="shared" si="25"/>
        <v>6.9717137238793629</v>
      </c>
      <c r="J227">
        <f t="shared" si="26"/>
        <v>740.13475257897289</v>
      </c>
      <c r="K227">
        <v>11.25</v>
      </c>
      <c r="L227">
        <v>2420</v>
      </c>
      <c r="M227">
        <v>17</v>
      </c>
      <c r="N227">
        <f t="shared" si="28"/>
        <v>737.61599999999999</v>
      </c>
      <c r="O227">
        <f t="shared" si="29"/>
        <v>5.1816000000000004</v>
      </c>
      <c r="P227">
        <f t="shared" si="30"/>
        <v>6.3441145540826751</v>
      </c>
      <c r="Q227">
        <f t="shared" si="31"/>
        <v>3.2045071444212385</v>
      </c>
    </row>
    <row r="228" spans="7:17">
      <c r="G228">
        <f t="shared" si="27"/>
        <v>11.300000000000026</v>
      </c>
      <c r="H228">
        <f t="shared" si="24"/>
        <v>-9.8654417768238396</v>
      </c>
      <c r="I228">
        <f t="shared" si="25"/>
        <v>6.4782120511977466</v>
      </c>
      <c r="J228">
        <f t="shared" si="26"/>
        <v>740.47099878616291</v>
      </c>
      <c r="K228">
        <v>11.3</v>
      </c>
      <c r="L228">
        <v>2419</v>
      </c>
      <c r="M228">
        <v>18</v>
      </c>
      <c r="N228">
        <f t="shared" si="28"/>
        <v>737.31119999999999</v>
      </c>
      <c r="O228">
        <f t="shared" si="29"/>
        <v>5.4864000000000006</v>
      </c>
      <c r="P228">
        <f t="shared" si="30"/>
        <v>9.9843283690366853</v>
      </c>
      <c r="Q228">
        <f t="shared" si="31"/>
        <v>0.98369114490108023</v>
      </c>
    </row>
    <row r="229" spans="7:17">
      <c r="G229">
        <f t="shared" si="27"/>
        <v>11.350000000000026</v>
      </c>
      <c r="H229">
        <f t="shared" si="24"/>
        <v>-9.8568331031227725</v>
      </c>
      <c r="I229">
        <f t="shared" si="25"/>
        <v>5.9851580485264932</v>
      </c>
      <c r="J229">
        <f t="shared" si="26"/>
        <v>740.78258124519061</v>
      </c>
      <c r="K229">
        <v>11.35</v>
      </c>
      <c r="L229">
        <v>2421</v>
      </c>
      <c r="M229">
        <v>20</v>
      </c>
      <c r="N229">
        <f t="shared" si="28"/>
        <v>737.92079999999999</v>
      </c>
      <c r="O229">
        <f t="shared" si="29"/>
        <v>6.0960000000000001</v>
      </c>
      <c r="P229">
        <f t="shared" si="30"/>
        <v>8.1897918953248183</v>
      </c>
      <c r="Q229">
        <f t="shared" si="31"/>
        <v>1.2285938206455245E-2</v>
      </c>
    </row>
    <row r="230" spans="7:17">
      <c r="G230">
        <f t="shared" si="27"/>
        <v>11.400000000000027</v>
      </c>
      <c r="H230">
        <f t="shared" si="24"/>
        <v>-9.8489119109689405</v>
      </c>
      <c r="I230">
        <f t="shared" si="25"/>
        <v>5.4925172829670101</v>
      </c>
      <c r="J230">
        <f t="shared" si="26"/>
        <v>741.06952147823722</v>
      </c>
      <c r="K230">
        <v>11.4</v>
      </c>
      <c r="L230">
        <v>2423</v>
      </c>
      <c r="M230">
        <v>21</v>
      </c>
      <c r="N230">
        <f t="shared" si="28"/>
        <v>738.53039999999999</v>
      </c>
      <c r="O230">
        <f t="shared" si="29"/>
        <v>6.4008000000000003</v>
      </c>
      <c r="P230">
        <f t="shared" si="30"/>
        <v>6.4471378812456388</v>
      </c>
      <c r="Q230">
        <f t="shared" si="31"/>
        <v>0.82497749406083076</v>
      </c>
    </row>
    <row r="231" spans="7:17">
      <c r="G231">
        <f t="shared" si="27"/>
        <v>11.450000000000028</v>
      </c>
      <c r="H231">
        <f t="shared" si="24"/>
        <v>-9.8416760084231036</v>
      </c>
      <c r="I231">
        <f t="shared" si="25"/>
        <v>5.0002554360427425</v>
      </c>
      <c r="J231">
        <f t="shared" si="26"/>
        <v>741.33183928873973</v>
      </c>
      <c r="K231">
        <v>11.45</v>
      </c>
      <c r="L231">
        <v>2424</v>
      </c>
      <c r="M231">
        <v>21</v>
      </c>
      <c r="N231">
        <f t="shared" si="28"/>
        <v>738.83519999999999</v>
      </c>
      <c r="O231">
        <f t="shared" si="29"/>
        <v>6.4008000000000003</v>
      </c>
      <c r="P231">
        <f t="shared" si="30"/>
        <v>6.2332077380788915</v>
      </c>
      <c r="Q231">
        <f t="shared" si="31"/>
        <v>1.9615250756302254</v>
      </c>
    </row>
    <row r="232" spans="7:17">
      <c r="G232">
        <f t="shared" si="27"/>
        <v>11.500000000000028</v>
      </c>
      <c r="H232">
        <f t="shared" si="24"/>
        <v>-9.8351233954831603</v>
      </c>
      <c r="I232">
        <f t="shared" si="25"/>
        <v>4.5083382940705485</v>
      </c>
      <c r="J232">
        <f t="shared" si="26"/>
        <v>741.56955276687108</v>
      </c>
      <c r="K232">
        <v>11.5</v>
      </c>
      <c r="L232">
        <v>2425</v>
      </c>
      <c r="M232">
        <v>19</v>
      </c>
      <c r="N232">
        <f t="shared" si="28"/>
        <v>739.14</v>
      </c>
      <c r="O232">
        <f t="shared" si="29"/>
        <v>5.7911999999999999</v>
      </c>
      <c r="P232">
        <f t="shared" si="30"/>
        <v>5.9027266470110051</v>
      </c>
      <c r="Q232">
        <f t="shared" si="31"/>
        <v>1.6457341565402221</v>
      </c>
    </row>
    <row r="233" spans="7:17">
      <c r="G233">
        <f t="shared" si="27"/>
        <v>11.550000000000029</v>
      </c>
      <c r="H233">
        <f t="shared" si="24"/>
        <v>-9.8292522629069214</v>
      </c>
      <c r="I233">
        <f t="shared" si="25"/>
        <v>4.0167317385937391</v>
      </c>
      <c r="J233">
        <f t="shared" si="26"/>
        <v>741.7826782945408</v>
      </c>
      <c r="K233">
        <v>11.55</v>
      </c>
      <c r="L233">
        <v>2426</v>
      </c>
      <c r="M233">
        <v>16</v>
      </c>
      <c r="N233">
        <f t="shared" si="28"/>
        <v>739.44479999999999</v>
      </c>
      <c r="O233">
        <f t="shared" si="29"/>
        <v>4.8768000000000002</v>
      </c>
      <c r="P233">
        <f t="shared" si="30"/>
        <v>5.4656749200850685</v>
      </c>
      <c r="Q233">
        <f t="shared" si="31"/>
        <v>0.73971741427838877</v>
      </c>
    </row>
    <row r="234" spans="7:17">
      <c r="G234">
        <f t="shared" si="27"/>
        <v>11.60000000000003</v>
      </c>
      <c r="H234">
        <f t="shared" si="24"/>
        <v>-9.8240609911487038</v>
      </c>
      <c r="I234">
        <f t="shared" si="25"/>
        <v>3.5254017368710699</v>
      </c>
      <c r="J234">
        <f t="shared" si="26"/>
        <v>741.97123054991744</v>
      </c>
      <c r="K234">
        <v>11.6</v>
      </c>
      <c r="L234">
        <v>2426</v>
      </c>
      <c r="M234">
        <v>29</v>
      </c>
      <c r="N234">
        <f t="shared" si="28"/>
        <v>739.44479999999999</v>
      </c>
      <c r="O234">
        <f t="shared" si="29"/>
        <v>8.8391999999999999</v>
      </c>
      <c r="P234">
        <f t="shared" si="30"/>
        <v>6.3828513235561877</v>
      </c>
      <c r="Q234">
        <f t="shared" si="31"/>
        <v>28.236451981232037</v>
      </c>
    </row>
    <row r="235" spans="7:17">
      <c r="G235">
        <f t="shared" si="27"/>
        <v>11.650000000000031</v>
      </c>
      <c r="H235">
        <f t="shared" si="24"/>
        <v>-9.8195481494085968</v>
      </c>
      <c r="I235">
        <f t="shared" si="25"/>
        <v>3.0343143324162627</v>
      </c>
      <c r="J235">
        <f t="shared" si="26"/>
        <v>742.13522251147856</v>
      </c>
      <c r="K235">
        <v>11.65</v>
      </c>
      <c r="L235">
        <v>2426</v>
      </c>
      <c r="M235">
        <v>43</v>
      </c>
      <c r="N235">
        <f t="shared" si="28"/>
        <v>739.44479999999999</v>
      </c>
      <c r="O235">
        <f t="shared" si="29"/>
        <v>13.106400000000001</v>
      </c>
      <c r="P235">
        <f t="shared" si="30"/>
        <v>7.2383732902706734</v>
      </c>
      <c r="Q235">
        <f t="shared" si="31"/>
        <v>101.44690969514578</v>
      </c>
    </row>
    <row r="236" spans="7:17">
      <c r="G236">
        <f t="shared" si="27"/>
        <v>11.700000000000031</v>
      </c>
      <c r="H236">
        <f t="shared" si="24"/>
        <v>-9.815712494793523</v>
      </c>
      <c r="I236">
        <f t="shared" si="25"/>
        <v>2.5434356355820835</v>
      </c>
      <c r="J236">
        <f t="shared" si="26"/>
        <v>742.27466546158735</v>
      </c>
      <c r="K236">
        <v>11.7</v>
      </c>
      <c r="L236">
        <v>2428</v>
      </c>
      <c r="M236">
        <v>59</v>
      </c>
      <c r="N236">
        <f t="shared" si="28"/>
        <v>740.05439999999999</v>
      </c>
      <c r="O236">
        <f t="shared" si="29"/>
        <v>17.9832</v>
      </c>
      <c r="P236">
        <f t="shared" si="30"/>
        <v>4.9295787199177319</v>
      </c>
      <c r="Q236">
        <f t="shared" si="31"/>
        <v>238.38632362874938</v>
      </c>
    </row>
    <row r="237" spans="7:17">
      <c r="G237">
        <f t="shared" si="27"/>
        <v>11.750000000000032</v>
      </c>
      <c r="H237">
        <f t="shared" si="24"/>
        <v>-9.8125529715891755</v>
      </c>
      <c r="I237">
        <f t="shared" si="25"/>
        <v>2.0527318141836979</v>
      </c>
      <c r="J237">
        <f t="shared" si="26"/>
        <v>742.38956898960055</v>
      </c>
      <c r="K237">
        <v>11.75</v>
      </c>
      <c r="L237">
        <v>1446</v>
      </c>
      <c r="M237">
        <v>78</v>
      </c>
      <c r="N237">
        <f t="shared" si="28"/>
        <v>440.74080000000004</v>
      </c>
      <c r="O237">
        <f t="shared" si="29"/>
        <v>23.7744</v>
      </c>
      <c r="P237">
        <f t="shared" si="30"/>
        <v>90991.979832941375</v>
      </c>
      <c r="Q237">
        <f t="shared" si="31"/>
        <v>471.83086877470407</v>
      </c>
    </row>
    <row r="238" spans="7:17">
      <c r="G238">
        <f t="shared" si="27"/>
        <v>11.800000000000033</v>
      </c>
      <c r="H238">
        <f t="shared" si="24"/>
        <v>-9.810068710642156</v>
      </c>
      <c r="I238">
        <f t="shared" si="25"/>
        <v>1.5621690841555615</v>
      </c>
      <c r="J238">
        <f t="shared" si="26"/>
        <v>742.47994099450693</v>
      </c>
      <c r="K238">
        <v>11.8</v>
      </c>
      <c r="L238">
        <v>2507</v>
      </c>
      <c r="M238">
        <v>69</v>
      </c>
      <c r="N238">
        <f t="shared" si="28"/>
        <v>764.1336</v>
      </c>
      <c r="O238">
        <f t="shared" si="29"/>
        <v>21.031200000000002</v>
      </c>
      <c r="P238">
        <f t="shared" si="30"/>
        <v>468.88094832617105</v>
      </c>
      <c r="Q238">
        <f t="shared" si="31"/>
        <v>379.04316480210667</v>
      </c>
    </row>
    <row r="239" spans="7:17">
      <c r="G239">
        <f t="shared" si="27"/>
        <v>11.850000000000033</v>
      </c>
      <c r="H239">
        <f t="shared" si="24"/>
        <v>-9.808259028851646</v>
      </c>
      <c r="I239">
        <f t="shared" si="25"/>
        <v>1.0717137002366508</v>
      </c>
      <c r="J239">
        <f t="shared" si="26"/>
        <v>742.54578768710167</v>
      </c>
      <c r="K239">
        <v>11.85</v>
      </c>
      <c r="L239">
        <v>2485</v>
      </c>
      <c r="M239">
        <v>49</v>
      </c>
      <c r="N239">
        <f t="shared" si="28"/>
        <v>757.428</v>
      </c>
      <c r="O239">
        <f t="shared" si="29"/>
        <v>14.9352</v>
      </c>
      <c r="P239">
        <f t="shared" si="30"/>
        <v>221.48024332618272</v>
      </c>
      <c r="Q239">
        <f t="shared" si="31"/>
        <v>192.19625238372606</v>
      </c>
    </row>
    <row r="240" spans="7:17">
      <c r="G240">
        <f t="shared" si="27"/>
        <v>11.900000000000034</v>
      </c>
      <c r="H240">
        <f t="shared" si="24"/>
        <v>-9.8071234287701436</v>
      </c>
      <c r="I240">
        <f t="shared" si="25"/>
        <v>0.58133194667819554</v>
      </c>
      <c r="J240">
        <f t="shared" si="26"/>
        <v>742.58711359169206</v>
      </c>
      <c r="K240">
        <v>11.9</v>
      </c>
      <c r="L240">
        <v>2438</v>
      </c>
      <c r="M240">
        <v>30</v>
      </c>
      <c r="N240">
        <f t="shared" si="28"/>
        <v>743.10239999999999</v>
      </c>
      <c r="O240">
        <f t="shared" si="29"/>
        <v>9.1440000000000001</v>
      </c>
      <c r="P240">
        <f t="shared" si="30"/>
        <v>0.26552008258688609</v>
      </c>
      <c r="Q240">
        <f t="shared" si="31"/>
        <v>73.319284191377818</v>
      </c>
    </row>
    <row r="241" spans="7:17">
      <c r="G241">
        <f t="shared" si="27"/>
        <v>11.950000000000035</v>
      </c>
      <c r="H241">
        <f t="shared" si="24"/>
        <v>-9.8066615983128234</v>
      </c>
      <c r="I241">
        <f t="shared" si="25"/>
        <v>9.0990127968766432E-2</v>
      </c>
      <c r="J241">
        <f t="shared" si="26"/>
        <v>742.60392154734404</v>
      </c>
      <c r="K241">
        <v>11.95</v>
      </c>
      <c r="L241">
        <v>2436</v>
      </c>
      <c r="M241">
        <v>13</v>
      </c>
      <c r="N241">
        <f t="shared" si="28"/>
        <v>742.49279999999999</v>
      </c>
      <c r="O241">
        <f t="shared" si="29"/>
        <v>3.9624000000000001</v>
      </c>
      <c r="P241">
        <f t="shared" si="30"/>
        <v>1.2347998284137105E-2</v>
      </c>
      <c r="Q241">
        <f t="shared" si="31"/>
        <v>14.987814397260895</v>
      </c>
    </row>
    <row r="242" spans="7:17">
      <c r="G242">
        <f t="shared" si="27"/>
        <v>12.000000000000036</v>
      </c>
      <c r="H242">
        <f t="shared" si="24"/>
        <v>-9.8064265962107129</v>
      </c>
      <c r="I242">
        <f t="shared" si="25"/>
        <v>-0.39933937543138731</v>
      </c>
      <c r="J242">
        <f t="shared" si="26"/>
        <v>742.59621277040401</v>
      </c>
      <c r="K242">
        <v>12</v>
      </c>
      <c r="L242">
        <v>2435</v>
      </c>
      <c r="M242">
        <v>5</v>
      </c>
      <c r="N242">
        <f t="shared" si="28"/>
        <v>742.18799999999999</v>
      </c>
      <c r="O242">
        <f t="shared" si="29"/>
        <v>1.524</v>
      </c>
      <c r="P242">
        <f t="shared" si="30"/>
        <v>0.16663766592092547</v>
      </c>
      <c r="Q242">
        <f t="shared" si="31"/>
        <v>3.6992343530847989</v>
      </c>
    </row>
    <row r="243" spans="7:17">
      <c r="G243">
        <f t="shared" si="27"/>
        <v>12.050000000000036</v>
      </c>
      <c r="H243">
        <f t="shared" si="24"/>
        <v>-9.8055412434097438</v>
      </c>
      <c r="I243">
        <f t="shared" si="25"/>
        <v>-0.8896413775036035</v>
      </c>
      <c r="J243">
        <f t="shared" si="26"/>
        <v>742.56398806713116</v>
      </c>
      <c r="K243">
        <v>12.05</v>
      </c>
      <c r="L243">
        <v>2434</v>
      </c>
      <c r="M243">
        <v>18</v>
      </c>
      <c r="N243">
        <f t="shared" si="28"/>
        <v>741.88319999999999</v>
      </c>
      <c r="O243">
        <f t="shared" si="29"/>
        <v>5.4864000000000006</v>
      </c>
      <c r="P243">
        <f t="shared" si="30"/>
        <v>0.46347239234820126</v>
      </c>
      <c r="Q243">
        <f t="shared" si="31"/>
        <v>40.65390364763806</v>
      </c>
    </row>
    <row r="244" spans="7:17">
      <c r="G244">
        <f t="shared" si="27"/>
        <v>12.100000000000037</v>
      </c>
      <c r="H244">
        <f t="shared" si="24"/>
        <v>-9.8039825865274022</v>
      </c>
      <c r="I244">
        <f t="shared" si="25"/>
        <v>-1.3798822779349618</v>
      </c>
      <c r="J244">
        <f t="shared" si="26"/>
        <v>742.50724965102359</v>
      </c>
      <c r="K244">
        <v>12.1</v>
      </c>
      <c r="L244">
        <v>2458</v>
      </c>
      <c r="M244">
        <v>18</v>
      </c>
      <c r="N244">
        <f t="shared" si="28"/>
        <v>749.19839999999999</v>
      </c>
      <c r="O244">
        <f t="shared" si="29"/>
        <v>5.4864000000000006</v>
      </c>
      <c r="P244">
        <f t="shared" si="30"/>
        <v>44.771492992607094</v>
      </c>
      <c r="Q244">
        <f t="shared" si="31"/>
        <v>47.145832320283731</v>
      </c>
    </row>
    <row r="245" spans="7:17">
      <c r="G245">
        <f t="shared" si="27"/>
        <v>12.150000000000038</v>
      </c>
      <c r="H245">
        <f t="shared" si="24"/>
        <v>-9.8017510536791299</v>
      </c>
      <c r="I245">
        <f t="shared" si="25"/>
        <v>-1.8700284214543403</v>
      </c>
      <c r="J245">
        <f t="shared" si="26"/>
        <v>742.42600141863397</v>
      </c>
      <c r="K245">
        <v>12.15</v>
      </c>
      <c r="L245">
        <v>2457</v>
      </c>
      <c r="M245">
        <v>1</v>
      </c>
      <c r="N245">
        <f t="shared" si="28"/>
        <v>748.89359999999999</v>
      </c>
      <c r="O245">
        <f t="shared" si="29"/>
        <v>0.30480000000000002</v>
      </c>
      <c r="P245">
        <f t="shared" si="30"/>
        <v>41.829831409687742</v>
      </c>
      <c r="Q245">
        <f t="shared" si="31"/>
        <v>4.7298786627655787</v>
      </c>
    </row>
    <row r="246" spans="7:17">
      <c r="G246">
        <f t="shared" si="27"/>
        <v>12.200000000000038</v>
      </c>
      <c r="H246">
        <f t="shared" si="24"/>
        <v>-9.7988472576211407</v>
      </c>
      <c r="I246">
        <f t="shared" si="25"/>
        <v>-2.3600461788136742</v>
      </c>
      <c r="J246">
        <f t="shared" si="26"/>
        <v>742.32024894866709</v>
      </c>
      <c r="K246">
        <v>12.2</v>
      </c>
      <c r="L246">
        <v>2457</v>
      </c>
      <c r="M246">
        <v>-15</v>
      </c>
      <c r="N246">
        <f t="shared" si="28"/>
        <v>748.89359999999999</v>
      </c>
      <c r="O246">
        <f t="shared" si="29"/>
        <v>-4.5720000000000001</v>
      </c>
      <c r="P246">
        <f t="shared" si="30"/>
        <v>43.208944044059429</v>
      </c>
      <c r="Q246">
        <f t="shared" si="31"/>
        <v>4.8927397070607883</v>
      </c>
    </row>
    <row r="247" spans="7:17">
      <c r="G247">
        <f t="shared" si="27"/>
        <v>12.250000000000039</v>
      </c>
      <c r="H247">
        <f t="shared" si="24"/>
        <v>-9.7952719953929712</v>
      </c>
      <c r="I247">
        <f t="shared" si="25"/>
        <v>-2.8499019560115042</v>
      </c>
      <c r="J247">
        <f t="shared" si="26"/>
        <v>742.18999950044679</v>
      </c>
      <c r="K247">
        <v>12.25</v>
      </c>
      <c r="L247">
        <v>2425</v>
      </c>
      <c r="M247">
        <v>-43</v>
      </c>
      <c r="N247">
        <f t="shared" si="28"/>
        <v>739.14</v>
      </c>
      <c r="O247">
        <f t="shared" si="29"/>
        <v>-13.106400000000001</v>
      </c>
      <c r="P247">
        <f t="shared" si="30"/>
        <v>9.3024969527257415</v>
      </c>
      <c r="Q247">
        <f t="shared" si="31"/>
        <v>105.19575212633987</v>
      </c>
    </row>
    <row r="248" spans="7:17">
      <c r="G248">
        <f t="shared" si="27"/>
        <v>12.30000000000004</v>
      </c>
      <c r="H248">
        <f t="shared" si="24"/>
        <v>-9.7910262478527716</v>
      </c>
      <c r="I248">
        <f t="shared" si="25"/>
        <v>-3.3395622034959733</v>
      </c>
      <c r="J248">
        <f t="shared" si="26"/>
        <v>742.03526201192426</v>
      </c>
      <c r="K248">
        <v>12.3</v>
      </c>
      <c r="L248">
        <v>2449</v>
      </c>
      <c r="M248">
        <v>-59</v>
      </c>
      <c r="N248">
        <f t="shared" si="28"/>
        <v>746.45519999999999</v>
      </c>
      <c r="O248">
        <f t="shared" si="29"/>
        <v>-17.9832</v>
      </c>
      <c r="P248">
        <f t="shared" si="30"/>
        <v>19.535851818434939</v>
      </c>
      <c r="Q248">
        <f t="shared" si="31"/>
        <v>214.43612791520133</v>
      </c>
    </row>
    <row r="249" spans="7:17">
      <c r="G249">
        <f t="shared" si="27"/>
        <v>12.350000000000041</v>
      </c>
      <c r="H249">
        <f t="shared" si="24"/>
        <v>-9.7861111791058342</v>
      </c>
      <c r="I249">
        <f t="shared" si="25"/>
        <v>-3.8289934253419147</v>
      </c>
      <c r="J249">
        <f t="shared" si="26"/>
        <v>741.856047097226</v>
      </c>
      <c r="K249">
        <v>12.35</v>
      </c>
      <c r="L249">
        <v>2435</v>
      </c>
      <c r="M249">
        <v>-58</v>
      </c>
      <c r="N249">
        <f t="shared" si="28"/>
        <v>742.18799999999999</v>
      </c>
      <c r="O249">
        <f t="shared" si="29"/>
        <v>-17.6784</v>
      </c>
      <c r="P249">
        <f t="shared" si="30"/>
        <v>0.11019272966007926</v>
      </c>
      <c r="Q249">
        <f t="shared" si="31"/>
        <v>191.80606247018258</v>
      </c>
    </row>
    <row r="250" spans="7:17">
      <c r="G250">
        <f t="shared" si="27"/>
        <v>12.400000000000041</v>
      </c>
      <c r="H250">
        <f t="shared" si="24"/>
        <v>-9.7805281358268648</v>
      </c>
      <c r="I250">
        <f t="shared" si="25"/>
        <v>-4.3181621883967045</v>
      </c>
      <c r="J250">
        <f t="shared" si="26"/>
        <v>741.6523670437432</v>
      </c>
      <c r="K250">
        <v>12.4</v>
      </c>
      <c r="L250">
        <v>2428</v>
      </c>
      <c r="M250">
        <v>-50</v>
      </c>
      <c r="N250">
        <f t="shared" si="28"/>
        <v>740.05439999999999</v>
      </c>
      <c r="O250">
        <f t="shared" si="29"/>
        <v>-15.24</v>
      </c>
      <c r="P250">
        <f t="shared" si="30"/>
        <v>2.5534986728894156</v>
      </c>
      <c r="Q250">
        <f t="shared" si="31"/>
        <v>119.28654118296748</v>
      </c>
    </row>
    <row r="251" spans="7:17">
      <c r="G251">
        <f t="shared" si="27"/>
        <v>12.450000000000042</v>
      </c>
      <c r="H251">
        <f t="shared" si="24"/>
        <v>-9.7742786464767537</v>
      </c>
      <c r="I251">
        <f t="shared" si="25"/>
        <v>-4.8070351313895907</v>
      </c>
      <c r="J251">
        <f t="shared" si="26"/>
        <v>741.42423580876573</v>
      </c>
      <c r="K251">
        <v>12.45</v>
      </c>
      <c r="L251">
        <v>2434</v>
      </c>
      <c r="M251">
        <v>-45</v>
      </c>
      <c r="N251">
        <f t="shared" si="28"/>
        <v>741.88319999999999</v>
      </c>
      <c r="O251">
        <f t="shared" si="29"/>
        <v>-13.716000000000001</v>
      </c>
      <c r="P251">
        <f t="shared" si="30"/>
        <v>0.21064812883531708</v>
      </c>
      <c r="Q251">
        <f t="shared" si="31"/>
        <v>79.369655030134524</v>
      </c>
    </row>
    <row r="252" spans="7:17">
      <c r="G252">
        <f t="shared" si="27"/>
        <v>12.500000000000043</v>
      </c>
      <c r="H252">
        <f t="shared" si="24"/>
        <v>-9.7673644204145642</v>
      </c>
      <c r="I252">
        <f t="shared" si="25"/>
        <v>-5.2955789739992376</v>
      </c>
      <c r="J252">
        <f t="shared" si="26"/>
        <v>741.17166901566054</v>
      </c>
      <c r="K252">
        <v>12.5</v>
      </c>
      <c r="L252">
        <v>2433</v>
      </c>
      <c r="M252">
        <v>-39</v>
      </c>
      <c r="N252">
        <f t="shared" si="28"/>
        <v>741.57839999999999</v>
      </c>
      <c r="O252">
        <f t="shared" si="29"/>
        <v>-11.8872</v>
      </c>
      <c r="P252">
        <f t="shared" si="30"/>
        <v>0.16543009362173539</v>
      </c>
      <c r="Q252">
        <f t="shared" si="31"/>
        <v>43.449467750415344</v>
      </c>
    </row>
    <row r="253" spans="7:17">
      <c r="G253">
        <f t="shared" si="27"/>
        <v>12.550000000000043</v>
      </c>
      <c r="H253">
        <f t="shared" si="24"/>
        <v>-9.7597873469056413</v>
      </c>
      <c r="I253">
        <f t="shared" si="25"/>
        <v>-5.7837605258742686</v>
      </c>
      <c r="J253">
        <f t="shared" si="26"/>
        <v>740.89468394959965</v>
      </c>
      <c r="K253">
        <v>12.55</v>
      </c>
      <c r="L253">
        <v>2431</v>
      </c>
      <c r="M253">
        <v>-37</v>
      </c>
      <c r="N253">
        <f t="shared" si="28"/>
        <v>740.96879999999999</v>
      </c>
      <c r="O253">
        <f t="shared" si="29"/>
        <v>-11.277600000000001</v>
      </c>
      <c r="P253">
        <f t="shared" si="30"/>
        <v>5.4931889269449448E-3</v>
      </c>
      <c r="Q253">
        <f t="shared" si="31"/>
        <v>30.182272167462109</v>
      </c>
    </row>
    <row r="254" spans="7:17">
      <c r="G254">
        <f t="shared" si="27"/>
        <v>12.600000000000044</v>
      </c>
      <c r="H254">
        <f t="shared" si="24"/>
        <v>-9.7515494940268539</v>
      </c>
      <c r="I254">
        <f t="shared" si="25"/>
        <v>-6.2715466956016357</v>
      </c>
      <c r="J254">
        <f t="shared" si="26"/>
        <v>740.59329955283556</v>
      </c>
      <c r="K254">
        <v>12.6</v>
      </c>
      <c r="L254">
        <v>2425</v>
      </c>
      <c r="M254">
        <v>-39</v>
      </c>
      <c r="N254">
        <f t="shared" si="28"/>
        <v>739.14</v>
      </c>
      <c r="O254">
        <f t="shared" si="29"/>
        <v>-11.8872</v>
      </c>
      <c r="P254">
        <f t="shared" si="30"/>
        <v>2.1120795902720797</v>
      </c>
      <c r="Q254">
        <f t="shared" si="31"/>
        <v>31.535562035200268</v>
      </c>
    </row>
    <row r="255" spans="7:17">
      <c r="G255">
        <f t="shared" si="27"/>
        <v>12.650000000000045</v>
      </c>
      <c r="H255">
        <f t="shared" si="24"/>
        <v>-9.7426531074700087</v>
      </c>
      <c r="I255">
        <f t="shared" si="25"/>
        <v>-6.7589044996177057</v>
      </c>
      <c r="J255">
        <f t="shared" si="26"/>
        <v>740.26753641953269</v>
      </c>
      <c r="K255">
        <v>12.65</v>
      </c>
      <c r="L255">
        <v>2422</v>
      </c>
      <c r="M255">
        <v>-33</v>
      </c>
      <c r="N255">
        <f t="shared" si="28"/>
        <v>738.22559999999999</v>
      </c>
      <c r="O255">
        <f t="shared" si="29"/>
        <v>-10.058400000000001</v>
      </c>
      <c r="P255">
        <f t="shared" si="30"/>
        <v>4.1695043414140365</v>
      </c>
      <c r="Q255">
        <f t="shared" si="31"/>
        <v>10.886670557043011</v>
      </c>
    </row>
    <row r="256" spans="7:17">
      <c r="G256">
        <f t="shared" si="27"/>
        <v>12.700000000000045</v>
      </c>
      <c r="H256">
        <f t="shared" si="24"/>
        <v>-9.7331006092446639</v>
      </c>
      <c r="I256">
        <f t="shared" si="25"/>
        <v>-7.2458010710569898</v>
      </c>
      <c r="J256">
        <f t="shared" si="26"/>
        <v>739.91741679015297</v>
      </c>
      <c r="K256">
        <v>12.7</v>
      </c>
      <c r="L256">
        <v>2421</v>
      </c>
      <c r="M256">
        <v>-25</v>
      </c>
      <c r="N256">
        <f t="shared" si="28"/>
        <v>737.92079999999999</v>
      </c>
      <c r="O256">
        <f t="shared" si="29"/>
        <v>-7.62</v>
      </c>
      <c r="P256">
        <f t="shared" si="30"/>
        <v>3.9864786067208065</v>
      </c>
      <c r="Q256">
        <f t="shared" si="31"/>
        <v>0.14002483842209609</v>
      </c>
    </row>
    <row r="257" spans="7:17">
      <c r="G257">
        <f t="shared" si="27"/>
        <v>12.750000000000046</v>
      </c>
      <c r="H257">
        <f t="shared" si="24"/>
        <v>-9.7228945962815985</v>
      </c>
      <c r="I257">
        <f t="shared" si="25"/>
        <v>-7.7322036685335371</v>
      </c>
      <c r="J257">
        <f t="shared" si="26"/>
        <v>739.54296454540111</v>
      </c>
      <c r="K257">
        <v>12.75</v>
      </c>
      <c r="L257">
        <v>2423</v>
      </c>
      <c r="M257">
        <v>-13</v>
      </c>
      <c r="N257">
        <f t="shared" si="28"/>
        <v>738.53039999999999</v>
      </c>
      <c r="O257">
        <f t="shared" si="29"/>
        <v>-3.9624000000000001</v>
      </c>
      <c r="P257">
        <f t="shared" si="30"/>
        <v>1.025286958603375</v>
      </c>
      <c r="Q257">
        <f t="shared" si="31"/>
        <v>14.211419699288914</v>
      </c>
    </row>
    <row r="258" spans="7:17">
      <c r="G258">
        <f t="shared" si="27"/>
        <v>12.800000000000047</v>
      </c>
      <c r="H258">
        <f t="shared" ref="H258:H262" si="32">IF(G258&lt;$B$10,0,IF(G258&lt;$E$2,$B$18-$B$9*I258*ABS(I258),IF(G258&lt;$E$5,$B$22-$B$9*I258*ABS(I258),IF(G258&lt;$E$8,-$B$17*(1+I258^2/$B$26^2),-$B$17-$B$9*I258*ABS(I258)))))</f>
        <v>-9.7120378389383255</v>
      </c>
      <c r="I258">
        <f t="shared" si="25"/>
        <v>-8.2180796848500233</v>
      </c>
      <c r="J258">
        <f t="shared" si="26"/>
        <v>739.14420519973169</v>
      </c>
      <c r="K258">
        <v>12.8</v>
      </c>
      <c r="L258">
        <v>2423</v>
      </c>
      <c r="M258">
        <v>-1</v>
      </c>
      <c r="N258">
        <f t="shared" si="28"/>
        <v>738.53039999999999</v>
      </c>
      <c r="O258">
        <f t="shared" si="29"/>
        <v>-0.30480000000000002</v>
      </c>
      <c r="P258">
        <f t="shared" si="30"/>
        <v>0.37675682321767295</v>
      </c>
      <c r="Q258">
        <f t="shared" si="31"/>
        <v>62.619995370660078</v>
      </c>
    </row>
    <row r="259" spans="7:17">
      <c r="G259">
        <f t="shared" si="27"/>
        <v>12.850000000000048</v>
      </c>
      <c r="H259">
        <f t="shared" si="32"/>
        <v>-9.7005332794081198</v>
      </c>
      <c r="I259">
        <f t="shared" si="25"/>
        <v>-8.7033966556297315</v>
      </c>
      <c r="J259">
        <f t="shared" si="26"/>
        <v>738.72116589442567</v>
      </c>
      <c r="K259">
        <v>12.85</v>
      </c>
      <c r="L259">
        <v>2422</v>
      </c>
      <c r="M259">
        <v>7</v>
      </c>
      <c r="N259">
        <f t="shared" ref="N259:N262" si="33">L259*0.3048</f>
        <v>738.22559999999999</v>
      </c>
      <c r="O259">
        <f t="shared" ref="O259:O262" si="34">M259*0.3048</f>
        <v>2.1335999999999999</v>
      </c>
      <c r="P259">
        <f t="shared" ref="P259:P262" si="35">(N259-J259)^2</f>
        <v>0.24558555571792531</v>
      </c>
      <c r="Q259">
        <f t="shared" ref="Q259:Q262" si="36">(O259-I259)^2</f>
        <v>117.44049651412998</v>
      </c>
    </row>
    <row r="260" spans="7:17">
      <c r="G260">
        <f t="shared" si="27"/>
        <v>12.900000000000048</v>
      </c>
      <c r="H260">
        <f t="shared" si="32"/>
        <v>-9.6883840300341184</v>
      </c>
      <c r="I260">
        <f t="shared" si="25"/>
        <v>-9.188122267866575</v>
      </c>
      <c r="J260">
        <f t="shared" si="26"/>
        <v>738.27387539023323</v>
      </c>
      <c r="K260">
        <v>12.9</v>
      </c>
      <c r="L260">
        <v>2422</v>
      </c>
      <c r="M260">
        <v>10</v>
      </c>
      <c r="N260">
        <f t="shared" si="33"/>
        <v>738.22559999999999</v>
      </c>
      <c r="O260">
        <f t="shared" si="34"/>
        <v>3.048</v>
      </c>
      <c r="P260">
        <f t="shared" si="35"/>
        <v>2.3305133021719266E-3</v>
      </c>
      <c r="Q260">
        <f t="shared" si="36"/>
        <v>149.72268815418025</v>
      </c>
    </row>
    <row r="261" spans="7:17">
      <c r="G261">
        <f t="shared" si="27"/>
        <v>12.950000000000049</v>
      </c>
      <c r="H261">
        <f t="shared" si="32"/>
        <v>-9.6755933715301321</v>
      </c>
      <c r="I261">
        <f t="shared" si="25"/>
        <v>-9.6722243683884876</v>
      </c>
      <c r="J261">
        <f t="shared" si="26"/>
        <v>737.80236405959442</v>
      </c>
      <c r="K261">
        <v>12.95</v>
      </c>
      <c r="L261">
        <v>2423</v>
      </c>
      <c r="M261">
        <v>3</v>
      </c>
      <c r="N261">
        <f t="shared" si="33"/>
        <v>738.53039999999999</v>
      </c>
      <c r="O261">
        <f t="shared" si="34"/>
        <v>0.9144000000000001</v>
      </c>
      <c r="P261">
        <f t="shared" si="35"/>
        <v>0.53003633052221044</v>
      </c>
      <c r="Q261">
        <f t="shared" si="36"/>
        <v>112.07661551735696</v>
      </c>
    </row>
    <row r="262" spans="7:17">
      <c r="G262">
        <f t="shared" si="27"/>
        <v>13.00000000000005</v>
      </c>
      <c r="H262">
        <f t="shared" si="32"/>
        <v>-9.662164751109934</v>
      </c>
      <c r="I262">
        <f t="shared" si="25"/>
        <v>-10.155670972229583</v>
      </c>
      <c r="J262">
        <f t="shared" si="26"/>
        <v>737.30666387843712</v>
      </c>
      <c r="K262">
        <v>13</v>
      </c>
      <c r="L262">
        <v>2420</v>
      </c>
      <c r="M262">
        <v>-5</v>
      </c>
      <c r="N262">
        <f t="shared" si="33"/>
        <v>737.61599999999999</v>
      </c>
      <c r="O262">
        <f t="shared" si="34"/>
        <v>-1.524</v>
      </c>
      <c r="P262">
        <f t="shared" si="35"/>
        <v>9.5688836103555414E-2</v>
      </c>
      <c r="Q262">
        <f t="shared" si="36"/>
        <v>74.505743772830769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Harvey Mudd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Spjut</dc:creator>
  <cp:lastModifiedBy>Erik Spjut</cp:lastModifiedBy>
  <dcterms:created xsi:type="dcterms:W3CDTF">2018-01-15T20:48:04Z</dcterms:created>
  <dcterms:modified xsi:type="dcterms:W3CDTF">2018-01-26T02:47:57Z</dcterms:modified>
</cp:coreProperties>
</file>