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spjut/Google Drive/Advanced Rocketry/website/ExcelModels/"/>
    </mc:Choice>
  </mc:AlternateContent>
  <bookViews>
    <workbookView xWindow="14220" yWindow="3740" windowWidth="24160" windowHeight="17580" tabRatio="500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E5" i="1"/>
  <c r="B22" i="1"/>
  <c r="B18" i="1"/>
  <c r="G3" i="1"/>
  <c r="G4" i="1"/>
  <c r="G5" i="1"/>
  <c r="G6" i="1"/>
  <c r="G7" i="1" s="1"/>
  <c r="B8" i="1"/>
  <c r="B3" i="1"/>
  <c r="B19" i="1" s="1"/>
  <c r="B26" i="1"/>
  <c r="B31" i="1" s="1"/>
  <c r="B9" i="1"/>
  <c r="B30" i="1"/>
  <c r="B23" i="1" l="1"/>
  <c r="E19" i="1"/>
  <c r="E21" i="1" s="1"/>
  <c r="B21" i="1"/>
  <c r="B20" i="1"/>
  <c r="B27" i="1"/>
  <c r="I7" i="1" s="1"/>
  <c r="H7" i="1" s="1"/>
  <c r="B25" i="1"/>
  <c r="B24" i="1"/>
  <c r="G8" i="1"/>
  <c r="I6" i="1" l="1"/>
  <c r="H6" i="1" s="1"/>
  <c r="I2" i="1"/>
  <c r="H2" i="1" s="1"/>
  <c r="J5" i="1"/>
  <c r="J7" i="1"/>
  <c r="E4" i="1"/>
  <c r="E3" i="1"/>
  <c r="J3" i="1"/>
  <c r="I8" i="1"/>
  <c r="H8" i="1" s="1"/>
  <c r="G9" i="1"/>
  <c r="J8" i="1"/>
  <c r="J2" i="1"/>
  <c r="J4" i="1"/>
  <c r="I3" i="1"/>
  <c r="H3" i="1" s="1"/>
  <c r="J6" i="1"/>
  <c r="I4" i="1"/>
  <c r="H4" i="1" s="1"/>
  <c r="I5" i="1"/>
  <c r="H5" i="1" s="1"/>
  <c r="B28" i="1" l="1"/>
  <c r="E7" i="1"/>
  <c r="B29" i="1"/>
  <c r="E6" i="1" s="1"/>
  <c r="G10" i="1"/>
  <c r="I9" i="1"/>
  <c r="H9" i="1" s="1"/>
  <c r="J9" i="1"/>
  <c r="J10" i="1" l="1"/>
  <c r="G11" i="1"/>
  <c r="I10" i="1"/>
  <c r="H10" i="1" s="1"/>
  <c r="B34" i="1"/>
  <c r="B33" i="1"/>
  <c r="E9" i="1"/>
  <c r="B32" i="1" l="1"/>
  <c r="E8" i="1"/>
  <c r="I11" i="1"/>
  <c r="H11" i="1" s="1"/>
  <c r="J11" i="1"/>
  <c r="G12" i="1"/>
  <c r="J12" i="1" l="1"/>
  <c r="I12" i="1"/>
  <c r="H12" i="1" s="1"/>
  <c r="G13" i="1"/>
  <c r="E12" i="1"/>
  <c r="E11" i="1"/>
  <c r="I13" i="1" l="1"/>
  <c r="H13" i="1" s="1"/>
  <c r="J13" i="1"/>
  <c r="G14" i="1"/>
  <c r="I14" i="1" l="1"/>
  <c r="H14" i="1" s="1"/>
  <c r="J14" i="1"/>
  <c r="G15" i="1"/>
  <c r="J15" i="1" l="1"/>
  <c r="G16" i="1"/>
  <c r="I15" i="1"/>
  <c r="H15" i="1" s="1"/>
  <c r="I16" i="1" l="1"/>
  <c r="H16" i="1" s="1"/>
  <c r="G17" i="1"/>
  <c r="J16" i="1"/>
  <c r="G18" i="1" l="1"/>
  <c r="I17" i="1"/>
  <c r="H17" i="1" s="1"/>
  <c r="J17" i="1"/>
  <c r="I18" i="1" l="1"/>
  <c r="H18" i="1" s="1"/>
  <c r="J18" i="1"/>
  <c r="G19" i="1"/>
  <c r="I19" i="1" l="1"/>
  <c r="H19" i="1" s="1"/>
  <c r="J19" i="1"/>
  <c r="G20" i="1"/>
  <c r="J20" i="1" l="1"/>
  <c r="G21" i="1"/>
  <c r="I20" i="1"/>
  <c r="H20" i="1" s="1"/>
  <c r="I21" i="1" l="1"/>
  <c r="H21" i="1" s="1"/>
  <c r="J21" i="1"/>
  <c r="G22" i="1"/>
  <c r="I22" i="1" l="1"/>
  <c r="H22" i="1" s="1"/>
  <c r="J22" i="1"/>
  <c r="G23" i="1"/>
  <c r="G24" i="1" l="1"/>
  <c r="J23" i="1"/>
  <c r="I23" i="1"/>
  <c r="H23" i="1" s="1"/>
  <c r="G25" i="1" l="1"/>
  <c r="I24" i="1"/>
  <c r="H24" i="1" s="1"/>
  <c r="J24" i="1"/>
  <c r="J25" i="1" l="1"/>
  <c r="G26" i="1"/>
  <c r="I25" i="1"/>
  <c r="H25" i="1" s="1"/>
  <c r="I26" i="1" l="1"/>
  <c r="H26" i="1"/>
  <c r="J26" i="1"/>
  <c r="G27" i="1"/>
  <c r="I27" i="1" l="1"/>
  <c r="H27" i="1" s="1"/>
  <c r="G28" i="1"/>
  <c r="J27" i="1"/>
  <c r="J28" i="1" l="1"/>
  <c r="G29" i="1"/>
  <c r="I28" i="1"/>
  <c r="H28" i="1" s="1"/>
  <c r="I29" i="1" l="1"/>
  <c r="H29" i="1"/>
  <c r="J29" i="1"/>
  <c r="G30" i="1"/>
  <c r="I30" i="1" l="1"/>
  <c r="H30" i="1"/>
  <c r="J30" i="1"/>
  <c r="G31" i="1"/>
  <c r="G32" i="1" l="1"/>
  <c r="J31" i="1"/>
  <c r="I31" i="1"/>
  <c r="H31" i="1" s="1"/>
  <c r="G33" i="1" l="1"/>
  <c r="I32" i="1"/>
  <c r="H32" i="1"/>
  <c r="J32" i="1"/>
  <c r="J33" i="1" l="1"/>
  <c r="G34" i="1"/>
  <c r="I33" i="1"/>
  <c r="H33" i="1" s="1"/>
  <c r="I34" i="1" l="1"/>
  <c r="H34" i="1"/>
  <c r="J34" i="1"/>
  <c r="G35" i="1"/>
  <c r="I35" i="1" l="1"/>
  <c r="H35" i="1"/>
  <c r="G36" i="1"/>
  <c r="J35" i="1"/>
  <c r="J36" i="1" l="1"/>
  <c r="G37" i="1"/>
  <c r="I36" i="1"/>
  <c r="H36" i="1" s="1"/>
  <c r="I37" i="1" l="1"/>
  <c r="H37" i="1"/>
  <c r="J37" i="1"/>
  <c r="G38" i="1"/>
  <c r="I38" i="1" l="1"/>
  <c r="H38" i="1"/>
  <c r="J38" i="1"/>
  <c r="G39" i="1"/>
  <c r="G40" i="1" l="1"/>
  <c r="J39" i="1"/>
  <c r="I39" i="1"/>
  <c r="H39" i="1" s="1"/>
  <c r="G41" i="1" l="1"/>
  <c r="I40" i="1"/>
  <c r="H40" i="1"/>
  <c r="J40" i="1"/>
  <c r="J41" i="1" l="1"/>
  <c r="G42" i="1"/>
  <c r="I41" i="1"/>
  <c r="H41" i="1" s="1"/>
  <c r="I42" i="1" l="1"/>
  <c r="H42" i="1" s="1"/>
  <c r="J42" i="1"/>
  <c r="G43" i="1"/>
  <c r="I43" i="1" l="1"/>
  <c r="H43" i="1"/>
  <c r="G44" i="1"/>
  <c r="J43" i="1"/>
  <c r="J44" i="1" l="1"/>
  <c r="G45" i="1"/>
  <c r="I44" i="1"/>
  <c r="H44" i="1" s="1"/>
  <c r="I45" i="1" l="1"/>
  <c r="H45" i="1"/>
  <c r="J45" i="1"/>
  <c r="G46" i="1"/>
  <c r="I46" i="1" l="1"/>
  <c r="H46" i="1"/>
  <c r="J46" i="1"/>
  <c r="G47" i="1"/>
  <c r="G48" i="1" l="1"/>
  <c r="J47" i="1"/>
  <c r="I47" i="1"/>
  <c r="H47" i="1" s="1"/>
  <c r="G49" i="1" l="1"/>
  <c r="I48" i="1"/>
  <c r="H48" i="1"/>
  <c r="J48" i="1"/>
  <c r="J49" i="1" l="1"/>
  <c r="G50" i="1"/>
  <c r="I49" i="1"/>
  <c r="H49" i="1" s="1"/>
  <c r="I50" i="1" l="1"/>
  <c r="H50" i="1"/>
  <c r="J50" i="1"/>
  <c r="G51" i="1"/>
  <c r="I51" i="1" l="1"/>
  <c r="H51" i="1"/>
  <c r="G52" i="1"/>
  <c r="J51" i="1"/>
  <c r="J52" i="1" l="1"/>
  <c r="G53" i="1"/>
  <c r="I52" i="1"/>
  <c r="H52" i="1" s="1"/>
  <c r="I53" i="1" l="1"/>
  <c r="H53" i="1" s="1"/>
  <c r="J53" i="1"/>
  <c r="G54" i="1"/>
  <c r="I54" i="1" l="1"/>
  <c r="H54" i="1" s="1"/>
  <c r="J54" i="1"/>
  <c r="G55" i="1"/>
  <c r="G56" i="1" l="1"/>
  <c r="J55" i="1"/>
  <c r="I55" i="1"/>
  <c r="H55" i="1" s="1"/>
  <c r="G57" i="1" l="1"/>
  <c r="I56" i="1"/>
  <c r="H56" i="1"/>
  <c r="J56" i="1"/>
  <c r="G58" i="1" l="1"/>
  <c r="J57" i="1"/>
  <c r="I57" i="1"/>
  <c r="H57" i="1" s="1"/>
  <c r="I58" i="1" l="1"/>
  <c r="H58" i="1" s="1"/>
  <c r="J58" i="1"/>
  <c r="G59" i="1"/>
  <c r="I59" i="1" l="1"/>
  <c r="H59" i="1"/>
  <c r="G60" i="1"/>
  <c r="J59" i="1"/>
  <c r="J60" i="1" l="1"/>
  <c r="G61" i="1"/>
  <c r="I60" i="1"/>
  <c r="H60" i="1" s="1"/>
  <c r="I61" i="1" l="1"/>
  <c r="H61" i="1"/>
  <c r="J61" i="1"/>
  <c r="G62" i="1"/>
  <c r="I62" i="1" l="1"/>
  <c r="H62" i="1"/>
  <c r="J62" i="1"/>
  <c r="G63" i="1"/>
  <c r="G64" i="1" l="1"/>
  <c r="J63" i="1"/>
  <c r="I63" i="1"/>
  <c r="H63" i="1" s="1"/>
  <c r="G65" i="1" l="1"/>
  <c r="I64" i="1"/>
  <c r="H64" i="1"/>
  <c r="J64" i="1"/>
  <c r="G66" i="1" l="1"/>
  <c r="J65" i="1"/>
  <c r="I65" i="1"/>
  <c r="H65" i="1" s="1"/>
  <c r="I66" i="1" l="1"/>
  <c r="H66" i="1"/>
  <c r="J66" i="1"/>
  <c r="G67" i="1"/>
  <c r="I67" i="1" l="1"/>
  <c r="H67" i="1"/>
  <c r="G68" i="1"/>
  <c r="J67" i="1"/>
  <c r="J68" i="1" l="1"/>
  <c r="G69" i="1"/>
  <c r="I68" i="1"/>
  <c r="H68" i="1" s="1"/>
  <c r="I69" i="1" l="1"/>
  <c r="H69" i="1"/>
  <c r="J69" i="1"/>
  <c r="G70" i="1"/>
  <c r="I70" i="1" l="1"/>
  <c r="H70" i="1"/>
  <c r="J70" i="1"/>
  <c r="G71" i="1"/>
  <c r="G72" i="1" l="1"/>
  <c r="J71" i="1"/>
  <c r="I71" i="1"/>
  <c r="H71" i="1" s="1"/>
  <c r="I72" i="1" l="1"/>
  <c r="H72" i="1"/>
  <c r="J72" i="1"/>
  <c r="G73" i="1"/>
  <c r="G74" i="1" l="1"/>
  <c r="I73" i="1"/>
  <c r="H73" i="1"/>
  <c r="J73" i="1"/>
  <c r="I74" i="1" l="1"/>
  <c r="H74" i="1"/>
  <c r="G75" i="1"/>
  <c r="J74" i="1"/>
  <c r="G76" i="1" l="1"/>
  <c r="I75" i="1"/>
  <c r="H75" i="1"/>
  <c r="J75" i="1"/>
  <c r="J76" i="1" l="1"/>
  <c r="G77" i="1"/>
  <c r="I76" i="1"/>
  <c r="H76" i="1"/>
  <c r="I77" i="1" l="1"/>
  <c r="H77" i="1"/>
  <c r="J77" i="1"/>
  <c r="G78" i="1"/>
  <c r="I78" i="1" l="1"/>
  <c r="H78" i="1"/>
  <c r="G79" i="1"/>
  <c r="J78" i="1"/>
  <c r="J79" i="1" l="1"/>
  <c r="G80" i="1"/>
  <c r="I79" i="1"/>
  <c r="H79" i="1" s="1"/>
  <c r="I80" i="1" l="1"/>
  <c r="H80" i="1"/>
  <c r="J80" i="1"/>
  <c r="G81" i="1"/>
  <c r="G82" i="1" l="1"/>
  <c r="I81" i="1"/>
  <c r="H81" i="1"/>
  <c r="J81" i="1"/>
  <c r="I82" i="1" l="1"/>
  <c r="H82" i="1"/>
  <c r="G83" i="1"/>
  <c r="J82" i="1"/>
  <c r="G84" i="1" l="1"/>
  <c r="I83" i="1"/>
  <c r="H83" i="1"/>
  <c r="J83" i="1"/>
  <c r="J84" i="1" l="1"/>
  <c r="G85" i="1"/>
  <c r="I84" i="1"/>
  <c r="H84" i="1"/>
  <c r="I85" i="1" l="1"/>
  <c r="H85" i="1"/>
  <c r="J85" i="1"/>
  <c r="G86" i="1"/>
  <c r="I86" i="1" l="1"/>
  <c r="H86" i="1"/>
  <c r="G87" i="1"/>
  <c r="J86" i="1"/>
  <c r="J87" i="1" l="1"/>
  <c r="G88" i="1"/>
  <c r="I87" i="1"/>
  <c r="H87" i="1" s="1"/>
  <c r="I88" i="1" l="1"/>
  <c r="H88" i="1"/>
  <c r="J88" i="1"/>
  <c r="G89" i="1"/>
  <c r="G90" i="1" l="1"/>
  <c r="I89" i="1"/>
  <c r="H89" i="1"/>
  <c r="J89" i="1"/>
  <c r="I90" i="1" l="1"/>
  <c r="H90" i="1"/>
  <c r="G91" i="1"/>
  <c r="J90" i="1"/>
  <c r="G92" i="1" l="1"/>
  <c r="I91" i="1"/>
  <c r="H91" i="1"/>
  <c r="J91" i="1"/>
  <c r="J92" i="1" l="1"/>
  <c r="G93" i="1"/>
  <c r="I92" i="1"/>
  <c r="H92" i="1"/>
  <c r="I93" i="1" l="1"/>
  <c r="H93" i="1"/>
  <c r="J93" i="1"/>
  <c r="G94" i="1"/>
  <c r="I94" i="1" l="1"/>
  <c r="H94" i="1"/>
  <c r="G95" i="1"/>
  <c r="J94" i="1"/>
  <c r="J95" i="1" l="1"/>
  <c r="G96" i="1"/>
  <c r="I95" i="1"/>
  <c r="H95" i="1" s="1"/>
  <c r="I96" i="1" l="1"/>
  <c r="H96" i="1"/>
  <c r="J96" i="1"/>
  <c r="G97" i="1"/>
  <c r="G98" i="1" l="1"/>
  <c r="I97" i="1"/>
  <c r="H97" i="1"/>
  <c r="J97" i="1"/>
  <c r="I98" i="1" l="1"/>
  <c r="H98" i="1"/>
  <c r="G99" i="1"/>
  <c r="J98" i="1"/>
  <c r="G100" i="1" l="1"/>
  <c r="I99" i="1"/>
  <c r="H99" i="1"/>
  <c r="J99" i="1"/>
  <c r="J100" i="1" l="1"/>
  <c r="G101" i="1"/>
  <c r="I100" i="1"/>
  <c r="H100" i="1"/>
  <c r="I101" i="1" l="1"/>
  <c r="H101" i="1"/>
  <c r="J101" i="1"/>
  <c r="G102" i="1"/>
  <c r="I102" i="1" l="1"/>
  <c r="H102" i="1" s="1"/>
  <c r="G103" i="1"/>
  <c r="J102" i="1"/>
  <c r="J103" i="1" l="1"/>
  <c r="G104" i="1"/>
  <c r="I103" i="1"/>
  <c r="H103" i="1" s="1"/>
  <c r="I104" i="1" l="1"/>
  <c r="H104" i="1"/>
  <c r="J104" i="1"/>
  <c r="G105" i="1"/>
  <c r="G106" i="1" l="1"/>
  <c r="I105" i="1"/>
  <c r="H105" i="1"/>
  <c r="J105" i="1"/>
  <c r="I106" i="1" l="1"/>
  <c r="H106" i="1"/>
  <c r="G107" i="1"/>
  <c r="J106" i="1"/>
  <c r="G108" i="1" l="1"/>
  <c r="I107" i="1"/>
  <c r="H107" i="1" s="1"/>
  <c r="J107" i="1"/>
  <c r="J108" i="1" l="1"/>
  <c r="G109" i="1"/>
  <c r="I108" i="1"/>
  <c r="H108" i="1" s="1"/>
  <c r="I109" i="1" l="1"/>
  <c r="H109" i="1" s="1"/>
  <c r="J109" i="1"/>
  <c r="G110" i="1"/>
  <c r="I110" i="1" l="1"/>
  <c r="H110" i="1"/>
  <c r="G111" i="1"/>
  <c r="J110" i="1"/>
  <c r="J111" i="1" l="1"/>
  <c r="G112" i="1"/>
  <c r="I111" i="1"/>
  <c r="H111" i="1" s="1"/>
  <c r="I112" i="1" l="1"/>
  <c r="H112" i="1"/>
  <c r="J112" i="1"/>
  <c r="G113" i="1"/>
  <c r="G114" i="1" l="1"/>
  <c r="I113" i="1"/>
  <c r="H113" i="1"/>
  <c r="J113" i="1"/>
  <c r="I114" i="1" l="1"/>
  <c r="H114" i="1"/>
  <c r="G115" i="1"/>
  <c r="J114" i="1"/>
  <c r="G116" i="1" l="1"/>
  <c r="I115" i="1"/>
  <c r="H115" i="1"/>
  <c r="J115" i="1"/>
  <c r="J116" i="1" l="1"/>
  <c r="G117" i="1"/>
  <c r="I116" i="1"/>
  <c r="H116" i="1" s="1"/>
  <c r="I117" i="1" l="1"/>
  <c r="H117" i="1"/>
  <c r="J117" i="1"/>
  <c r="G118" i="1"/>
  <c r="I118" i="1" l="1"/>
  <c r="H118" i="1"/>
  <c r="G119" i="1"/>
  <c r="J118" i="1"/>
  <c r="J119" i="1" l="1"/>
  <c r="G120" i="1"/>
  <c r="I119" i="1"/>
  <c r="H119" i="1" s="1"/>
  <c r="I120" i="1" l="1"/>
  <c r="H120" i="1"/>
  <c r="J120" i="1"/>
  <c r="G121" i="1"/>
  <c r="G122" i="1" l="1"/>
  <c r="I121" i="1"/>
  <c r="H121" i="1"/>
  <c r="J121" i="1"/>
  <c r="I122" i="1" l="1"/>
  <c r="H122" i="1"/>
  <c r="G123" i="1"/>
  <c r="J122" i="1"/>
  <c r="G124" i="1" l="1"/>
  <c r="I123" i="1"/>
  <c r="H123" i="1" s="1"/>
  <c r="J123" i="1"/>
  <c r="J124" i="1" l="1"/>
  <c r="G125" i="1"/>
  <c r="I124" i="1"/>
  <c r="H124" i="1"/>
  <c r="I125" i="1" l="1"/>
  <c r="H125" i="1" s="1"/>
  <c r="J125" i="1"/>
  <c r="G126" i="1"/>
  <c r="I126" i="1" l="1"/>
  <c r="H126" i="1"/>
  <c r="G127" i="1"/>
  <c r="J126" i="1"/>
  <c r="J127" i="1" l="1"/>
  <c r="G128" i="1"/>
  <c r="I127" i="1"/>
  <c r="H127" i="1" s="1"/>
  <c r="I128" i="1" l="1"/>
  <c r="H128" i="1"/>
  <c r="J128" i="1"/>
  <c r="G129" i="1"/>
  <c r="G130" i="1" l="1"/>
  <c r="I129" i="1"/>
  <c r="H129" i="1"/>
  <c r="J129" i="1"/>
  <c r="I130" i="1" l="1"/>
  <c r="H130" i="1"/>
  <c r="G131" i="1"/>
  <c r="J130" i="1"/>
  <c r="G132" i="1" l="1"/>
  <c r="I131" i="1"/>
  <c r="H131" i="1" s="1"/>
  <c r="J131" i="1"/>
  <c r="J132" i="1" l="1"/>
  <c r="G133" i="1"/>
  <c r="I132" i="1"/>
  <c r="H132" i="1" s="1"/>
  <c r="I133" i="1" l="1"/>
  <c r="H133" i="1"/>
  <c r="J133" i="1"/>
  <c r="G134" i="1"/>
  <c r="I134" i="1" l="1"/>
  <c r="H134" i="1"/>
  <c r="G135" i="1"/>
  <c r="J134" i="1"/>
  <c r="J135" i="1" l="1"/>
  <c r="G136" i="1"/>
  <c r="I135" i="1"/>
  <c r="H135" i="1" s="1"/>
  <c r="I136" i="1" l="1"/>
  <c r="H136" i="1"/>
  <c r="J136" i="1"/>
  <c r="G137" i="1"/>
  <c r="G138" i="1" l="1"/>
  <c r="I137" i="1"/>
  <c r="H137" i="1"/>
  <c r="J137" i="1"/>
  <c r="I138" i="1" l="1"/>
  <c r="H138" i="1" s="1"/>
  <c r="G139" i="1"/>
  <c r="J138" i="1"/>
  <c r="G140" i="1" l="1"/>
  <c r="I139" i="1"/>
  <c r="H139" i="1"/>
  <c r="J139" i="1"/>
  <c r="J140" i="1" l="1"/>
  <c r="G141" i="1"/>
  <c r="I140" i="1"/>
  <c r="H140" i="1" s="1"/>
  <c r="I141" i="1" l="1"/>
  <c r="H141" i="1"/>
  <c r="J141" i="1"/>
  <c r="G142" i="1"/>
  <c r="I142" i="1" l="1"/>
  <c r="H142" i="1"/>
  <c r="G143" i="1"/>
  <c r="J142" i="1"/>
  <c r="J143" i="1" l="1"/>
  <c r="G144" i="1"/>
  <c r="I143" i="1"/>
  <c r="H143" i="1" s="1"/>
  <c r="I144" i="1" l="1"/>
  <c r="H144" i="1"/>
  <c r="J144" i="1"/>
  <c r="G145" i="1"/>
  <c r="G146" i="1" l="1"/>
  <c r="I145" i="1"/>
  <c r="H145" i="1"/>
  <c r="J145" i="1"/>
  <c r="I146" i="1" l="1"/>
  <c r="H146" i="1"/>
  <c r="G147" i="1"/>
  <c r="J146" i="1"/>
  <c r="G148" i="1" l="1"/>
  <c r="I147" i="1"/>
  <c r="H147" i="1"/>
  <c r="J147" i="1"/>
  <c r="J148" i="1" l="1"/>
  <c r="G149" i="1"/>
  <c r="I148" i="1"/>
  <c r="H148" i="1" s="1"/>
  <c r="I149" i="1" l="1"/>
  <c r="H149" i="1"/>
  <c r="J149" i="1"/>
  <c r="G150" i="1"/>
  <c r="I150" i="1" l="1"/>
  <c r="H150" i="1"/>
  <c r="G151" i="1"/>
  <c r="J150" i="1"/>
  <c r="J151" i="1" l="1"/>
  <c r="G152" i="1"/>
  <c r="I151" i="1"/>
  <c r="H151" i="1" s="1"/>
  <c r="I152" i="1" l="1"/>
  <c r="H152" i="1"/>
  <c r="J152" i="1"/>
</calcChain>
</file>

<file path=xl/sharedStrings.xml><?xml version="1.0" encoding="utf-8"?>
<sst xmlns="http://schemas.openxmlformats.org/spreadsheetml/2006/main" count="88" uniqueCount="64">
  <si>
    <t>Mass</t>
  </si>
  <si>
    <t>kg</t>
  </si>
  <si>
    <t>Diameter</t>
  </si>
  <si>
    <t>m</t>
  </si>
  <si>
    <t>Proj Area</t>
  </si>
  <si>
    <r>
      <t>m</t>
    </r>
    <r>
      <rPr>
        <vertAlign val="superscript"/>
        <sz val="12"/>
        <color theme="1"/>
        <rFont val="Calibri (Body)"/>
      </rPr>
      <t>2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</si>
  <si>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abs</t>
    </r>
  </si>
  <si>
    <t>K</t>
  </si>
  <si>
    <r>
      <rPr>
        <i/>
        <sz val="12"/>
        <color theme="1"/>
        <rFont val="Calibri"/>
        <family val="2"/>
        <scheme val="minor"/>
      </rPr>
      <t>P</t>
    </r>
    <r>
      <rPr>
        <vertAlign val="subscript"/>
        <sz val="12"/>
        <color theme="1"/>
        <rFont val="Calibri (Body)"/>
      </rPr>
      <t>abs</t>
    </r>
  </si>
  <si>
    <t>Pa</t>
  </si>
  <si>
    <t>R</t>
  </si>
  <si>
    <t>J/mol K</t>
  </si>
  <si>
    <r>
      <rPr>
        <i/>
        <sz val="12"/>
        <color theme="1"/>
        <rFont val="Calibri"/>
        <family val="2"/>
        <scheme val="minor"/>
      </rPr>
      <t>M</t>
    </r>
    <r>
      <rPr>
        <vertAlign val="subscript"/>
        <sz val="12"/>
        <color theme="1"/>
        <rFont val="Calibri (Body)"/>
      </rPr>
      <t>air</t>
    </r>
  </si>
  <si>
    <t>kg/kmol</t>
  </si>
  <si>
    <t>r</t>
  </si>
  <si>
    <r>
      <t>kg/m</t>
    </r>
    <r>
      <rPr>
        <vertAlign val="superscript"/>
        <sz val="12"/>
        <color theme="1"/>
        <rFont val="Calibri (Body)"/>
      </rPr>
      <t>3</t>
    </r>
  </si>
  <si>
    <r>
      <rPr>
        <i/>
        <sz val="12"/>
        <color theme="1"/>
        <rFont val="Calibri"/>
        <family val="2"/>
        <scheme val="minor"/>
      </rPr>
      <t>C</t>
    </r>
    <r>
      <rPr>
        <vertAlign val="subscript"/>
        <sz val="12"/>
        <color theme="1"/>
        <rFont val="Calibri (Body)"/>
      </rPr>
      <t>D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</si>
  <si>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1</t>
    </r>
  </si>
  <si>
    <t>N</t>
  </si>
  <si>
    <t>s</t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</si>
  <si>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2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</si>
  <si>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1-dur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</si>
  <si>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2-dur</t>
    </r>
  </si>
  <si>
    <t>g</t>
  </si>
  <si>
    <r>
      <t>m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/s</t>
    </r>
  </si>
  <si>
    <t>m/s</t>
  </si>
  <si>
    <t>ft</t>
  </si>
  <si>
    <r>
      <rPr>
        <i/>
        <sz val="12"/>
        <color theme="1"/>
        <rFont val="Calibri"/>
        <family val="2"/>
        <scheme val="minor"/>
      </rPr>
      <t>b</t>
    </r>
    <r>
      <rPr>
        <vertAlign val="subscript"/>
        <sz val="12"/>
        <color theme="1"/>
        <rFont val="Calibri (Body)"/>
      </rPr>
      <t>1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</si>
  <si>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1max</t>
    </r>
  </si>
  <si>
    <r>
      <rPr>
        <i/>
        <sz val="12"/>
        <color theme="1"/>
        <rFont val="Calibri"/>
        <family val="2"/>
        <scheme val="minor"/>
      </rPr>
      <t>b</t>
    </r>
    <r>
      <rPr>
        <vertAlign val="subscript"/>
        <sz val="12"/>
        <color theme="1"/>
        <rFont val="Calibri (Body)"/>
      </rPr>
      <t>1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1max</t>
    </r>
  </si>
  <si>
    <r>
      <rPr>
        <i/>
        <sz val="12"/>
        <color theme="1"/>
        <rFont val="Calibri"/>
        <family val="2"/>
        <scheme val="minor"/>
      </rPr>
      <t>b</t>
    </r>
    <r>
      <rPr>
        <vertAlign val="subscript"/>
        <sz val="12"/>
        <color theme="1"/>
        <rFont val="Calibri (Body)"/>
      </rPr>
      <t>2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</si>
  <si>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2max</t>
    </r>
  </si>
  <si>
    <r>
      <rPr>
        <i/>
        <sz val="12"/>
        <color theme="1"/>
        <rFont val="Calibri"/>
        <family val="2"/>
        <scheme val="minor"/>
      </rPr>
      <t>b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2max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</si>
  <si>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t</t>
    </r>
  </si>
  <si>
    <r>
      <t>z</t>
    </r>
    <r>
      <rPr>
        <vertAlign val="subscript"/>
        <sz val="12"/>
        <color theme="1"/>
        <rFont val="Calibri (Body)"/>
      </rPr>
      <t>0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</si>
  <si>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0</t>
    </r>
  </si>
  <si>
    <r>
      <t>atanh(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0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1max</t>
    </r>
    <r>
      <rPr>
        <sz val="12"/>
        <color theme="1"/>
        <rFont val="Calibri"/>
        <family val="2"/>
        <scheme val="minor"/>
      </rPr>
      <t>)</t>
    </r>
  </si>
  <si>
    <r>
      <rPr>
        <i/>
        <sz val="12"/>
        <color theme="1"/>
        <rFont val="Calibri"/>
        <family val="2"/>
        <scheme val="minor"/>
      </rPr>
      <t>z</t>
    </r>
    <r>
      <rPr>
        <vertAlign val="subscript"/>
        <sz val="12"/>
        <color theme="1"/>
        <rFont val="Calibri (Body)"/>
      </rPr>
      <t>1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</si>
  <si>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</t>
    </r>
  </si>
  <si>
    <r>
      <t>atanh(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2max</t>
    </r>
    <r>
      <rPr>
        <sz val="12"/>
        <color theme="1"/>
        <rFont val="Calibri"/>
        <family val="2"/>
        <scheme val="minor"/>
      </rPr>
      <t>)</t>
    </r>
  </si>
  <si>
    <r>
      <t>acoth(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2max</t>
    </r>
    <r>
      <rPr>
        <sz val="12"/>
        <color theme="1"/>
        <rFont val="Calibri"/>
        <family val="2"/>
        <scheme val="minor"/>
      </rPr>
      <t>)</t>
    </r>
  </si>
  <si>
    <r>
      <rPr>
        <i/>
        <sz val="12"/>
        <color theme="1"/>
        <rFont val="Calibri"/>
        <family val="2"/>
        <scheme val="minor"/>
      </rPr>
      <t>z</t>
    </r>
    <r>
      <rPr>
        <vertAlign val="subscript"/>
        <sz val="12"/>
        <color theme="1"/>
        <rFont val="Calibri (Body)"/>
      </rPr>
      <t>2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</si>
  <si>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2</t>
    </r>
  </si>
  <si>
    <r>
      <rPr>
        <i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t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</si>
  <si>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apogee</t>
    </r>
  </si>
  <si>
    <r>
      <t>s</t>
    </r>
    <r>
      <rPr>
        <vertAlign val="superscript"/>
        <sz val="12"/>
        <color theme="1"/>
        <rFont val="Calibri (Body)"/>
      </rPr>
      <t>–1</t>
    </r>
  </si>
  <si>
    <r>
      <t>atan(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0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i/>
        <vertAlign val="subscript"/>
        <sz val="12"/>
        <color theme="1"/>
        <rFont val="Calibri (Body)"/>
      </rPr>
      <t>t</t>
    </r>
    <r>
      <rPr>
        <sz val="12"/>
        <color theme="1"/>
        <rFont val="Calibri"/>
        <family val="2"/>
        <scheme val="minor"/>
      </rPr>
      <t>)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</si>
  <si>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1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</si>
  <si>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2</t>
    </r>
  </si>
  <si>
    <r>
      <rPr>
        <i/>
        <sz val="12"/>
        <color theme="1"/>
        <rFont val="Calibri"/>
        <family val="2"/>
        <scheme val="minor"/>
      </rPr>
      <t>z</t>
    </r>
    <r>
      <rPr>
        <vertAlign val="subscript"/>
        <sz val="12"/>
        <color theme="1"/>
        <rFont val="Calibri (Body)"/>
      </rPr>
      <t>apogee</t>
    </r>
  </si>
  <si>
    <r>
      <rPr>
        <i/>
        <sz val="12"/>
        <color theme="1"/>
        <rFont val="Calibri"/>
        <family val="2"/>
        <scheme val="minor"/>
      </rPr>
      <t>t</t>
    </r>
    <r>
      <rPr>
        <i/>
        <vertAlign val="subscript"/>
        <sz val="12"/>
        <color theme="1"/>
        <rFont val="Calibri (Body)"/>
      </rPr>
      <t>f</t>
    </r>
  </si>
  <si>
    <r>
      <rPr>
        <i/>
        <sz val="12"/>
        <color theme="1"/>
        <rFont val="Calibri"/>
        <family val="2"/>
        <scheme val="minor"/>
      </rPr>
      <t>z</t>
    </r>
    <r>
      <rPr>
        <i/>
        <vertAlign val="subscript"/>
        <sz val="12"/>
        <color theme="1"/>
        <rFont val="Calibri (Body)"/>
      </rPr>
      <t>f</t>
    </r>
  </si>
  <si>
    <r>
      <rPr>
        <i/>
        <sz val="12"/>
        <color theme="1"/>
        <rFont val="Calibri"/>
        <family val="2"/>
        <scheme val="minor"/>
      </rPr>
      <t>v</t>
    </r>
    <r>
      <rPr>
        <i/>
        <vertAlign val="subscript"/>
        <sz val="12"/>
        <color theme="1"/>
        <rFont val="Calibri (Body)"/>
      </rPr>
      <t>f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</si>
  <si>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0</t>
    </r>
  </si>
  <si>
    <t>t (s)</t>
  </si>
  <si>
    <t>vt2/g</t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</si>
  <si>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inc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</si>
  <si>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1max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b</t>
    </r>
    <r>
      <rPr>
        <vertAlign val="subscript"/>
        <sz val="12"/>
        <color theme="1"/>
        <rFont val="Calibri (Body)"/>
      </rPr>
      <t>1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</si>
  <si>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2max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b</t>
    </r>
    <r>
      <rPr>
        <vertAlign val="subscript"/>
        <sz val="12"/>
        <color theme="1"/>
        <rFont val="Calibri (Body)"/>
      </rPr>
      <t>2</t>
    </r>
  </si>
  <si>
    <r>
      <t>ln(sqrt(1+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0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i/>
        <vertAlign val="subscript"/>
        <sz val="12"/>
        <color theme="1"/>
        <rFont val="Calibri (Body)"/>
      </rPr>
      <t>t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))</t>
    </r>
  </si>
  <si>
    <r>
      <t>.5</t>
    </r>
    <r>
      <rPr>
        <i/>
        <sz val="12"/>
        <color theme="1"/>
        <rFont val="Calibri"/>
        <family val="2"/>
        <scheme val="minor"/>
      </rPr>
      <t>C</t>
    </r>
    <r>
      <rPr>
        <vertAlign val="subscript"/>
        <sz val="12"/>
        <color theme="1"/>
        <rFont val="Calibri (Body)"/>
      </rPr>
      <t>D</t>
    </r>
    <r>
      <rPr>
        <i/>
        <sz val="12"/>
        <color theme="1"/>
        <rFont val="Calibri"/>
        <family val="2"/>
        <scheme val="minor"/>
      </rPr>
      <t>A</t>
    </r>
    <r>
      <rPr>
        <vertAlign val="subscript"/>
        <sz val="12"/>
        <color theme="1"/>
        <rFont val="Calibri (Body)"/>
      </rPr>
      <t>p</t>
    </r>
    <r>
      <rPr>
        <i/>
        <sz val="12"/>
        <color theme="1"/>
        <rFont val="Symbol"/>
        <charset val="2"/>
      </rPr>
      <t>r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m</t>
    </r>
  </si>
  <si>
    <r>
      <rPr>
        <i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(m/s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)</t>
    </r>
  </si>
  <si>
    <r>
      <rPr>
        <i/>
        <sz val="12"/>
        <color theme="1"/>
        <rFont val="Calibri"/>
        <family val="2"/>
        <scheme val="minor"/>
      </rPr>
      <t>v</t>
    </r>
    <r>
      <rPr>
        <sz val="12"/>
        <color theme="1"/>
        <rFont val="Calibri"/>
        <family val="2"/>
        <scheme val="minor"/>
      </rPr>
      <t xml:space="preserve"> (m/s)</t>
    </r>
  </si>
  <si>
    <r>
      <rPr>
        <i/>
        <sz val="12"/>
        <color theme="1"/>
        <rFont val="Calibri"/>
        <family val="2"/>
        <scheme val="minor"/>
      </rPr>
      <t>z</t>
    </r>
    <r>
      <rPr>
        <sz val="12"/>
        <color theme="1"/>
        <rFont val="Calibri"/>
        <family val="2"/>
        <scheme val="minor"/>
      </rPr>
      <t xml:space="preserve"> (m)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</si>
</sst>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vertAlign val="superscript"/>
      <sz val="12"/>
      <color theme="1"/>
      <name val="Calibri (Body)"/>
    </font>
    <font>
      <i/>
      <sz val="12"/>
      <color theme="1"/>
      <name val="Calibri"/>
      <family val="2"/>
      <scheme val="minor"/>
    </font>
    <font>
      <vertAlign val="subscript"/>
      <sz val="12"/>
      <color theme="1"/>
      <name val="Calibri (Body)"/>
    </font>
    <font>
      <sz val="12"/>
      <color rgb="FF0070C0"/>
      <name val="Calibri"/>
      <family val="2"/>
      <scheme val="minor"/>
    </font>
    <font>
      <i/>
      <sz val="12"/>
      <color theme="1"/>
      <name val="Symbol"/>
      <charset val="2"/>
    </font>
    <font>
      <i/>
      <vertAlign val="subscript"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Rocket Performance 2 Step</a:t>
            </a:r>
            <a:r>
              <a:rPr lang="en-US" baseline="0"/>
              <a:t> Thrust </a:t>
            </a:r>
            <a:r>
              <a:rPr lang="en-US"/>
              <a:t>Analytical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Sheet1!$H$1</c:f>
              <c:strCache>
                <c:ptCount val="1"/>
                <c:pt idx="0">
                  <c:v>a (m/s2)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Sheet1!$G$2:$G$152</c:f>
              <c:numCache>
                <c:formatCode>General</c:formatCode>
                <c:ptCount val="1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</c:numCache>
            </c:numRef>
          </c:xVal>
          <c:yVal>
            <c:numRef>
              <c:f>Sheet1!$H$2:$H$152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240.96561573832318</c:v>
                </c:pt>
                <c:pt idx="9">
                  <c:v>240.83221623731851</c:v>
                </c:pt>
                <c:pt idx="10">
                  <c:v>240.43260804791544</c:v>
                </c:pt>
                <c:pt idx="11">
                  <c:v>239.76855656699433</c:v>
                </c:pt>
                <c:pt idx="12">
                  <c:v>238.84298573205385</c:v>
                </c:pt>
                <c:pt idx="13">
                  <c:v>237.65995074529164</c:v>
                </c:pt>
                <c:pt idx="14">
                  <c:v>236.22460049958164</c:v>
                </c:pt>
                <c:pt idx="15">
                  <c:v>184.29537788003503</c:v>
                </c:pt>
                <c:pt idx="16">
                  <c:v>182.8346755627814</c:v>
                </c:pt>
                <c:pt idx="17">
                  <c:v>181.23318556744744</c:v>
                </c:pt>
                <c:pt idx="18">
                  <c:v>179.49614079777115</c:v>
                </c:pt>
                <c:pt idx="19">
                  <c:v>177.62913722461892</c:v>
                </c:pt>
                <c:pt idx="20">
                  <c:v>175.63809682287075</c:v>
                </c:pt>
                <c:pt idx="21">
                  <c:v>173.52922921428859</c:v>
                </c:pt>
                <c:pt idx="22">
                  <c:v>171.30899242333825</c:v>
                </c:pt>
                <c:pt idx="23">
                  <c:v>168.98405314800678</c:v>
                </c:pt>
                <c:pt idx="24">
                  <c:v>166.56124693688506</c:v>
                </c:pt>
                <c:pt idx="25">
                  <c:v>164.04753864765325</c:v>
                </c:pt>
                <c:pt idx="26">
                  <c:v>161.44998354120395</c:v>
                </c:pt>
                <c:pt idx="27">
                  <c:v>158.7756893406052</c:v>
                </c:pt>
                <c:pt idx="28">
                  <c:v>156.03177955564669</c:v>
                </c:pt>
                <c:pt idx="29">
                  <c:v>153.22535834254492</c:v>
                </c:pt>
                <c:pt idx="30">
                  <c:v>150.36347713524179</c:v>
                </c:pt>
                <c:pt idx="31">
                  <c:v>147.45310325033188</c:v>
                </c:pt>
                <c:pt idx="32">
                  <c:v>144.50109063268545</c:v>
                </c:pt>
                <c:pt idx="33">
                  <c:v>141.51415287394332</c:v>
                </c:pt>
                <c:pt idx="34">
                  <c:v>138.49883860183954</c:v>
                </c:pt>
                <c:pt idx="35">
                  <c:v>135.46150930527816</c:v>
                </c:pt>
                <c:pt idx="36">
                  <c:v>132.4083196287167</c:v>
                </c:pt>
                <c:pt idx="37">
                  <c:v>129.34520014006239</c:v>
                </c:pt>
                <c:pt idx="38">
                  <c:v>126.27784254927937</c:v>
                </c:pt>
                <c:pt idx="39">
                  <c:v>123.21168733046393</c:v>
                </c:pt>
                <c:pt idx="40">
                  <c:v>120.1519136784239</c:v>
                </c:pt>
                <c:pt idx="41">
                  <c:v>117.10343171189385</c:v>
                </c:pt>
                <c:pt idx="42">
                  <c:v>114.07087681944462</c:v>
                </c:pt>
                <c:pt idx="43">
                  <c:v>111.05860603088793</c:v>
                </c:pt>
                <c:pt idx="44">
                  <c:v>108.07069628643889</c:v>
                </c:pt>
                <c:pt idx="45">
                  <c:v>105.11094446797712</c:v>
                </c:pt>
                <c:pt idx="46">
                  <c:v>102.18286905127285</c:v>
                </c:pt>
                <c:pt idx="47">
                  <c:v>-95.361654886513563</c:v>
                </c:pt>
                <c:pt idx="48">
                  <c:v>-92.744530978887312</c:v>
                </c:pt>
                <c:pt idx="49">
                  <c:v>-90.237696523747601</c:v>
                </c:pt>
                <c:pt idx="50">
                  <c:v>-87.835048999625968</c:v>
                </c:pt>
                <c:pt idx="51">
                  <c:v>-85.530902335824592</c:v>
                </c:pt>
                <c:pt idx="52">
                  <c:v>-83.319953269379297</c:v>
                </c:pt>
                <c:pt idx="53">
                  <c:v>-81.197250830700696</c:v>
                </c:pt>
                <c:pt idx="54">
                  <c:v>-79.158168629734121</c:v>
                </c:pt>
                <c:pt idx="55">
                  <c:v>-77.198379652705356</c:v>
                </c:pt>
                <c:pt idx="56">
                  <c:v>-75.313833312851216</c:v>
                </c:pt>
                <c:pt idx="57">
                  <c:v>-73.500734527669536</c:v>
                </c:pt>
                <c:pt idx="58">
                  <c:v>-71.755524620724159</c:v>
                </c:pt>
                <c:pt idx="59">
                  <c:v>-70.074863868404492</c:v>
                </c:pt>
                <c:pt idx="60">
                  <c:v>-68.455615531689801</c:v>
                </c:pt>
                <c:pt idx="61">
                  <c:v>-66.894831230249622</c:v>
                </c:pt>
                <c:pt idx="62">
                  <c:v>-65.3897375314545</c:v>
                </c:pt>
                <c:pt idx="63">
                  <c:v>-63.937723640314275</c:v>
                </c:pt>
                <c:pt idx="64">
                  <c:v>-62.536330088257252</c:v>
                </c:pt>
                <c:pt idx="65">
                  <c:v>-61.183238329185883</c:v>
                </c:pt>
                <c:pt idx="66">
                  <c:v>-59.876261160585862</c:v>
                </c:pt>
                <c:pt idx="67">
                  <c:v>-58.613333895749356</c:v>
                </c:pt>
                <c:pt idx="68">
                  <c:v>-57.392506220549578</c:v>
                </c:pt>
                <c:pt idx="69">
                  <c:v>-56.211934674763221</c:v>
                </c:pt>
                <c:pt idx="70">
                  <c:v>-55.069875703793734</c:v>
                </c:pt>
                <c:pt idx="71">
                  <c:v>-53.964679231869425</c:v>
                </c:pt>
                <c:pt idx="72">
                  <c:v>-52.89478271246476</c:v>
                </c:pt>
                <c:pt idx="73">
                  <c:v>-51.858705615870491</c:v>
                </c:pt>
                <c:pt idx="74">
                  <c:v>-50.855044317587343</c:v>
                </c:pt>
                <c:pt idx="75">
                  <c:v>-49.8824673545761</c:v>
                </c:pt>
                <c:pt idx="76">
                  <c:v>-48.939711019419441</c:v>
                </c:pt>
                <c:pt idx="77">
                  <c:v>-48.025575265162445</c:v>
                </c:pt>
                <c:pt idx="78">
                  <c:v>-47.138919896045358</c:v>
                </c:pt>
                <c:pt idx="79">
                  <c:v>-46.278661021543769</c:v>
                </c:pt>
                <c:pt idx="80">
                  <c:v>-45.443767753119438</c:v>
                </c:pt>
                <c:pt idx="81">
                  <c:v>-44.633259124879878</c:v>
                </c:pt>
                <c:pt idx="82">
                  <c:v>-43.84620122096706</c:v>
                </c:pt>
                <c:pt idx="83">
                  <c:v>-43.081704493965631</c:v>
                </c:pt>
                <c:pt idx="84">
                  <c:v>-42.338921259949835</c:v>
                </c:pt>
                <c:pt idx="85">
                  <c:v>-41.617043356996867</c:v>
                </c:pt>
                <c:pt idx="86">
                  <c:v>-40.915299955086859</c:v>
                </c:pt>
                <c:pt idx="87">
                  <c:v>-40.232955506307377</c:v>
                </c:pt>
                <c:pt idx="88">
                  <c:v>-39.569307825182271</c:v>
                </c:pt>
                <c:pt idx="89">
                  <c:v>-38.923686289770345</c:v>
                </c:pt>
                <c:pt idx="90">
                  <c:v>-38.295450154926982</c:v>
                </c:pt>
                <c:pt idx="91">
                  <c:v>-37.683986969808267</c:v>
                </c:pt>
                <c:pt idx="92">
                  <c:v>-37.088711092318164</c:v>
                </c:pt>
                <c:pt idx="93">
                  <c:v>-36.509062293772082</c:v>
                </c:pt>
                <c:pt idx="94">
                  <c:v>-35.944504447568079</c:v>
                </c:pt>
                <c:pt idx="95">
                  <c:v>-35.394524296136112</c:v>
                </c:pt>
                <c:pt idx="96">
                  <c:v>-34.858630290869236</c:v>
                </c:pt>
                <c:pt idx="97">
                  <c:v>-34.336351500142555</c:v>
                </c:pt>
                <c:pt idx="98">
                  <c:v>-33.827236580889981</c:v>
                </c:pt>
                <c:pt idx="99">
                  <c:v>-33.330852809546791</c:v>
                </c:pt>
                <c:pt idx="100">
                  <c:v>-32.846785168473197</c:v>
                </c:pt>
                <c:pt idx="101">
                  <c:v>-32.374635484258462</c:v>
                </c:pt>
                <c:pt idx="102">
                  <c:v>-31.914021614565737</c:v>
                </c:pt>
                <c:pt idx="103">
                  <c:v>-31.46457668041765</c:v>
                </c:pt>
                <c:pt idx="104">
                  <c:v>-31.025948341043762</c:v>
                </c:pt>
                <c:pt idx="105">
                  <c:v>-30.597798108614338</c:v>
                </c:pt>
                <c:pt idx="106">
                  <c:v>-30.179800700373029</c:v>
                </c:pt>
                <c:pt idx="107">
                  <c:v>-29.771643425853735</c:v>
                </c:pt>
                <c:pt idx="108">
                  <c:v>-29.373025607027387</c:v>
                </c:pt>
                <c:pt idx="109">
                  <c:v>-28.983658029371437</c:v>
                </c:pt>
                <c:pt idx="110">
                  <c:v>-28.603262421992248</c:v>
                </c:pt>
                <c:pt idx="111">
                  <c:v>-28.231570965055813</c:v>
                </c:pt>
                <c:pt idx="112">
                  <c:v>-27.86832582290041</c:v>
                </c:pt>
                <c:pt idx="113">
                  <c:v>-27.513278701311588</c:v>
                </c:pt>
                <c:pt idx="114">
                  <c:v>-27.166190427541796</c:v>
                </c:pt>
                <c:pt idx="115">
                  <c:v>-26.826830551748383</c:v>
                </c:pt>
                <c:pt idx="116">
                  <c:v>-26.49497696861139</c:v>
                </c:pt>
                <c:pt idx="117">
                  <c:v>-26.170415557971346</c:v>
                </c:pt>
                <c:pt idx="118">
                  <c:v>-25.852939843403057</c:v>
                </c:pt>
                <c:pt idx="119">
                  <c:v>-25.542350667708892</c:v>
                </c:pt>
                <c:pt idx="120">
                  <c:v>-25.238455884380873</c:v>
                </c:pt>
                <c:pt idx="121">
                  <c:v>-24.941070064139488</c:v>
                </c:pt>
                <c:pt idx="122">
                  <c:v>-24.650014215713341</c:v>
                </c:pt>
                <c:pt idx="123">
                  <c:v>-24.365115520075431</c:v>
                </c:pt>
                <c:pt idx="124">
                  <c:v>-24.086207077400164</c:v>
                </c:pt>
                <c:pt idx="125">
                  <c:v>-23.813127666049873</c:v>
                </c:pt>
                <c:pt idx="126">
                  <c:v>-23.545721512942034</c:v>
                </c:pt>
                <c:pt idx="127">
                  <c:v>-23.283838074687207</c:v>
                </c:pt>
                <c:pt idx="128">
                  <c:v>-23.027331828924169</c:v>
                </c:pt>
                <c:pt idx="129">
                  <c:v>-22.776062075313263</c:v>
                </c:pt>
                <c:pt idx="130">
                  <c:v>-22.529892745680183</c:v>
                </c:pt>
                <c:pt idx="131">
                  <c:v>-22.288692222833081</c:v>
                </c:pt>
                <c:pt idx="132">
                  <c:v>-22.052333167602676</c:v>
                </c:pt>
                <c:pt idx="133">
                  <c:v>-21.820692353682329</c:v>
                </c:pt>
                <c:pt idx="134">
                  <c:v>-21.593650509868233</c:v>
                </c:pt>
                <c:pt idx="135">
                  <c:v>-21.37109216932382</c:v>
                </c:pt>
                <c:pt idx="136">
                  <c:v>-21.152905525512878</c:v>
                </c:pt>
                <c:pt idx="137">
                  <c:v>-20.938982294466957</c:v>
                </c:pt>
                <c:pt idx="138">
                  <c:v>-20.729217583070358</c:v>
                </c:pt>
                <c:pt idx="139">
                  <c:v>-20.523509763064787</c:v>
                </c:pt>
                <c:pt idx="140">
                  <c:v>-20.321760350491189</c:v>
                </c:pt>
                <c:pt idx="141">
                  <c:v>-20.1238738903029</c:v>
                </c:pt>
                <c:pt idx="142">
                  <c:v>-19.929757845897747</c:v>
                </c:pt>
                <c:pt idx="143">
                  <c:v>-19.739322493331592</c:v>
                </c:pt>
                <c:pt idx="144">
                  <c:v>-19.552480819987625</c:v>
                </c:pt>
                <c:pt idx="145">
                  <c:v>-19.369148427488668</c:v>
                </c:pt>
                <c:pt idx="146">
                  <c:v>-19.189243438650571</c:v>
                </c:pt>
                <c:pt idx="147">
                  <c:v>-19.012686408285948</c:v>
                </c:pt>
                <c:pt idx="148">
                  <c:v>-18.839400237677211</c:v>
                </c:pt>
                <c:pt idx="149">
                  <c:v>-18.669310092547626</c:v>
                </c:pt>
                <c:pt idx="150">
                  <c:v>-18.50234332436801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78-6740-8769-C8490D56E804}"/>
            </c:ext>
          </c:extLst>
        </c:ser>
        <c:ser>
          <c:idx val="0"/>
          <c:order val="1"/>
          <c:tx>
            <c:strRef>
              <c:f>Sheet1!$I$1</c:f>
              <c:strCache>
                <c:ptCount val="1"/>
                <c:pt idx="0">
                  <c:v>v (m/s)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Sheet1!$G$2:$G$152</c:f>
              <c:numCache>
                <c:formatCode>General</c:formatCode>
                <c:ptCount val="1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</c:numCache>
            </c:numRef>
          </c:xVal>
          <c:yVal>
            <c:numRef>
              <c:f>Sheet1!$I$2:$I$152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-1.3376278736783219E-14</c:v>
                </c:pt>
                <c:pt idx="9">
                  <c:v>12.04605713357982</c:v>
                </c:pt>
                <c:pt idx="10">
                  <c:v>24.078784158705261</c:v>
                </c:pt>
                <c:pt idx="11">
                  <c:v>36.084909905834117</c:v>
                </c:pt>
                <c:pt idx="12">
                  <c:v>48.05128053034128</c:v>
                </c:pt>
                <c:pt idx="13">
                  <c:v>59.964916801593297</c:v>
                </c:pt>
                <c:pt idx="14">
                  <c:v>71.813069768619997</c:v>
                </c:pt>
                <c:pt idx="15">
                  <c:v>81.962984951393423</c:v>
                </c:pt>
                <c:pt idx="16">
                  <c:v>91.141833292032786</c:v>
                </c:pt>
                <c:pt idx="17">
                  <c:v>100.24410582488106</c:v>
                </c:pt>
                <c:pt idx="18">
                  <c:v>109.26289240072205</c:v>
                </c:pt>
                <c:pt idx="19">
                  <c:v>118.19155374340133</c:v>
                </c:pt>
                <c:pt idx="20">
                  <c:v>127.02373868284489</c:v>
                </c:pt>
                <c:pt idx="21">
                  <c:v>135.75339950087439</c:v>
                </c:pt>
                <c:pt idx="22">
                  <c:v>144.37480533529853</c:v>
                </c:pt>
                <c:pt idx="23">
                  <c:v>152.88255360801477</c:v>
                </c:pt>
                <c:pt idx="24">
                  <c:v>161.27157946270663</c:v>
                </c:pt>
                <c:pt idx="25">
                  <c:v>169.53716321690823</c:v>
                </c:pt>
                <c:pt idx="26">
                  <c:v>177.67493585145672</c:v>
                </c:pt>
                <c:pt idx="27">
                  <c:v>185.6808825774576</c:v>
                </c:pt>
                <c:pt idx="28">
                  <c:v>193.55134453664746</c:v>
                </c:pt>
                <c:pt idx="29">
                  <c:v>201.28301870530763</c:v>
                </c:pt>
                <c:pt idx="30">
                  <c:v>208.87295608453903</c:v>
                </c:pt>
                <c:pt idx="31">
                  <c:v>216.31855827067329</c:v>
                </c:pt>
                <c:pt idx="32">
                  <c:v>223.61757250882442</c:v>
                </c:pt>
                <c:pt idx="33">
                  <c:v>230.768085340065</c:v>
                </c:pt>
                <c:pt idx="34">
                  <c:v>237.76851495845912</c:v>
                </c:pt>
                <c:pt idx="35">
                  <c:v>244.61760239825213</c:v>
                </c:pt>
                <c:pt idx="36">
                  <c:v>251.31440167396954</c:v>
                </c:pt>
                <c:pt idx="37">
                  <c:v>257.85826899711356</c:v>
                </c:pt>
                <c:pt idx="38">
                  <c:v>264.24885119267037</c:v>
                </c:pt>
                <c:pt idx="39">
                  <c:v>270.4860734368782</c:v>
                </c:pt>
                <c:pt idx="40">
                  <c:v>276.57012643479163</c:v>
                </c:pt>
                <c:pt idx="41">
                  <c:v>282.50145315224103</c:v>
                </c:pt>
                <c:pt idx="42">
                  <c:v>288.28073521198496</c:v>
                </c:pt>
                <c:pt idx="43">
                  <c:v>293.90887905830562</c:v>
                </c:pt>
                <c:pt idx="44">
                  <c:v>299.38700198817071</c:v>
                </c:pt>
                <c:pt idx="45">
                  <c:v>304.71641814048365</c:v>
                </c:pt>
                <c:pt idx="46">
                  <c:v>309.89862452801748</c:v>
                </c:pt>
                <c:pt idx="47">
                  <c:v>305.06369508898734</c:v>
                </c:pt>
                <c:pt idx="48">
                  <c:v>300.36151327878673</c:v>
                </c:pt>
                <c:pt idx="49">
                  <c:v>295.78740408529529</c:v>
                </c:pt>
                <c:pt idx="50">
                  <c:v>291.33600740869224</c:v>
                </c:pt>
                <c:pt idx="51">
                  <c:v>287.0022577167918</c:v>
                </c:pt>
                <c:pt idx="52">
                  <c:v>282.78136407735423</c:v>
                </c:pt>
                <c:pt idx="53">
                  <c:v>278.66879179288071</c:v>
                </c:pt>
                <c:pt idx="54">
                  <c:v>274.66024548982705</c:v>
                </c:pt>
                <c:pt idx="55">
                  <c:v>270.75165352961181</c:v>
                </c:pt>
                <c:pt idx="56">
                  <c:v>266.93915362243013</c:v>
                </c:pt>
                <c:pt idx="57">
                  <c:v>263.21907953697695</c:v>
                </c:pt>
                <c:pt idx="58">
                  <c:v>259.58794880990172</c:v>
                </c:pt>
                <c:pt idx="59">
                  <c:v>256.0424513683414</c:v>
                </c:pt>
                <c:pt idx="60">
                  <c:v>252.57943898736468</c:v>
                </c:pt>
                <c:pt idx="61">
                  <c:v>249.19591551170501</c:v>
                </c:pt>
                <c:pt idx="62">
                  <c:v>245.88902777791728</c:v>
                </c:pt>
                <c:pt idx="63">
                  <c:v>242.65605717910898</c:v>
                </c:pt>
                <c:pt idx="64">
                  <c:v>239.49441181980359</c:v>
                </c:pt>
                <c:pt idx="65">
                  <c:v>236.40161921331924</c:v>
                </c:pt>
                <c:pt idx="66">
                  <c:v>233.37531947839628</c:v>
                </c:pt>
                <c:pt idx="67">
                  <c:v>230.41325899569702</c:v>
                </c:pt>
                <c:pt idx="68">
                  <c:v>227.5132844883197</c:v>
                </c:pt>
                <c:pt idx="69">
                  <c:v>224.67333749362055</c:v>
                </c:pt>
                <c:pt idx="70">
                  <c:v>221.89144919649758</c:v>
                </c:pt>
                <c:pt idx="71">
                  <c:v>219.1657355968556</c:v>
                </c:pt>
                <c:pt idx="72">
                  <c:v>216.49439298630708</c:v>
                </c:pt>
                <c:pt idx="73">
                  <c:v>213.87569371126307</c:v>
                </c:pt>
                <c:pt idx="74">
                  <c:v>211.30798220148228</c:v>
                </c:pt>
                <c:pt idx="75">
                  <c:v>208.78967124487144</c:v>
                </c:pt>
                <c:pt idx="76">
                  <c:v>206.31923849090845</c:v>
                </c:pt>
                <c:pt idx="77">
                  <c:v>203.89522316648103</c:v>
                </c:pt>
                <c:pt idx="78">
                  <c:v>201.51622298923786</c:v>
                </c:pt>
                <c:pt idx="79">
                  <c:v>199.18089126473043</c:v>
                </c:pt>
                <c:pt idx="80">
                  <c:v>196.88793415470337</c:v>
                </c:pt>
                <c:pt idx="81">
                  <c:v>194.63610810487503</c:v>
                </c:pt>
                <c:pt idx="82">
                  <c:v>192.42421742144739</c:v>
                </c:pt>
                <c:pt idx="83">
                  <c:v>190.25111198640985</c:v>
                </c:pt>
                <c:pt idx="84">
                  <c:v>188.11568510244774</c:v>
                </c:pt>
                <c:pt idx="85">
                  <c:v>186.01687145896116</c:v>
                </c:pt>
                <c:pt idx="86">
                  <c:v>183.95364521132328</c:v>
                </c:pt>
                <c:pt idx="87">
                  <c:v>181.92501816609368</c:v>
                </c:pt>
                <c:pt idx="88">
                  <c:v>179.9300380654262</c:v>
                </c:pt>
                <c:pt idx="89">
                  <c:v>177.96778696440492</c:v>
                </c:pt>
                <c:pt idx="90">
                  <c:v>176.03737969548567</c:v>
                </c:pt>
                <c:pt idx="91">
                  <c:v>174.13796241463794</c:v>
                </c:pt>
                <c:pt idx="92">
                  <c:v>172.26871122415739</c:v>
                </c:pt>
                <c:pt idx="93">
                  <c:v>170.42883086747528</c:v>
                </c:pt>
                <c:pt idx="94">
                  <c:v>168.61755349160802</c:v>
                </c:pt>
                <c:pt idx="95">
                  <c:v>166.83413747319497</c:v>
                </c:pt>
                <c:pt idx="96">
                  <c:v>165.07786630434134</c:v>
                </c:pt>
                <c:pt idx="97">
                  <c:v>163.34804753474432</c:v>
                </c:pt>
                <c:pt idx="98">
                  <c:v>161.64401176680977</c:v>
                </c:pt>
                <c:pt idx="99">
                  <c:v>159.96511170069004</c:v>
                </c:pt>
                <c:pt idx="100">
                  <c:v>158.31072122637192</c:v>
                </c:pt>
                <c:pt idx="101">
                  <c:v>156.68023456013157</c:v>
                </c:pt>
                <c:pt idx="102">
                  <c:v>155.07306542284758</c:v>
                </c:pt>
                <c:pt idx="103">
                  <c:v>153.4886462578234</c:v>
                </c:pt>
                <c:pt idx="104">
                  <c:v>151.92642748591985</c:v>
                </c:pt>
                <c:pt idx="105">
                  <c:v>150.38587679593712</c:v>
                </c:pt>
                <c:pt idx="106">
                  <c:v>148.86647846831553</c:v>
                </c:pt>
                <c:pt idx="107">
                  <c:v>147.36773273034268</c:v>
                </c:pt>
                <c:pt idx="108">
                  <c:v>145.88915514116866</c:v>
                </c:pt>
                <c:pt idx="109">
                  <c:v>144.43027600503174</c:v>
                </c:pt>
                <c:pt idx="110">
                  <c:v>142.99063981119801</c:v>
                </c:pt>
                <c:pt idx="111">
                  <c:v>141.56980469920364</c:v>
                </c:pt>
                <c:pt idx="112">
                  <c:v>140.1673419480787</c:v>
                </c:pt>
                <c:pt idx="113">
                  <c:v>138.78283548830359</c:v>
                </c:pt>
                <c:pt idx="114">
                  <c:v>137.41588143532863</c:v>
                </c:pt>
                <c:pt idx="115">
                  <c:v>136.06608764355104</c:v>
                </c:pt>
                <c:pt idx="116">
                  <c:v>134.73307327971122</c:v>
                </c:pt>
                <c:pt idx="117">
                  <c:v>133.41646841472706</c:v>
                </c:pt>
                <c:pt idx="118">
                  <c:v>132.11591363304476</c:v>
                </c:pt>
                <c:pt idx="119">
                  <c:v>130.83105965863271</c:v>
                </c:pt>
                <c:pt idx="120">
                  <c:v>129.5615669967986</c:v>
                </c:pt>
                <c:pt idx="121">
                  <c:v>128.30710559105228</c:v>
                </c:pt>
                <c:pt idx="122">
                  <c:v>127.06735449428258</c:v>
                </c:pt>
                <c:pt idx="123">
                  <c:v>125.84200155355546</c:v>
                </c:pt>
                <c:pt idx="124">
                  <c:v>124.63074310787947</c:v>
                </c:pt>
                <c:pt idx="125">
                  <c:v>123.43328369831964</c:v>
                </c:pt>
                <c:pt idx="126">
                  <c:v>122.24933578987515</c:v>
                </c:pt>
                <c:pt idx="127">
                  <c:v>121.07861950456673</c:v>
                </c:pt>
                <c:pt idx="128">
                  <c:v>119.92086236520987</c:v>
                </c:pt>
                <c:pt idx="129">
                  <c:v>118.77579904937799</c:v>
                </c:pt>
                <c:pt idx="130">
                  <c:v>117.64317115308448</c:v>
                </c:pt>
                <c:pt idx="131">
                  <c:v>116.52272696373971</c:v>
                </c:pt>
                <c:pt idx="132">
                  <c:v>115.41422124195867</c:v>
                </c:pt>
                <c:pt idx="133">
                  <c:v>114.3174150118211</c:v>
                </c:pt>
                <c:pt idx="134">
                  <c:v>113.23207535920177</c:v>
                </c:pt>
                <c:pt idx="135">
                  <c:v>112.15797523781286</c:v>
                </c:pt>
                <c:pt idx="136">
                  <c:v>111.09489328261374</c:v>
                </c:pt>
                <c:pt idx="137">
                  <c:v>110.04261363026558</c:v>
                </c:pt>
                <c:pt idx="138">
                  <c:v>109.00092574631969</c:v>
                </c:pt>
                <c:pt idx="139">
                  <c:v>107.96962425884854</c:v>
                </c:pt>
                <c:pt idx="140">
                  <c:v>106.94850879823844</c:v>
                </c:pt>
                <c:pt idx="141">
                  <c:v>105.93738384288072</c:v>
                </c:pt>
                <c:pt idx="142">
                  <c:v>104.9360585705074</c:v>
                </c:pt>
                <c:pt idx="143">
                  <c:v>103.94434671493296</c:v>
                </c:pt>
                <c:pt idx="144">
                  <c:v>102.96206642797262</c:v>
                </c:pt>
                <c:pt idx="145">
                  <c:v>101.98904014632053</c:v>
                </c:pt>
                <c:pt idx="146">
                  <c:v>101.0250944631803</c:v>
                </c:pt>
                <c:pt idx="147">
                  <c:v>100.07006000445095</c:v>
                </c:pt>
                <c:pt idx="148">
                  <c:v>99.123771309280244</c:v>
                </c:pt>
                <c:pt idx="149">
                  <c:v>98.186066714806017</c:v>
                </c:pt>
                <c:pt idx="150">
                  <c:v>97.256788244915128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78-6740-8769-C8490D56E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01979840"/>
        <c:axId val="-1401989008"/>
      </c:scatterChart>
      <c:scatterChart>
        <c:scatterStyle val="smoothMarker"/>
        <c:varyColors val="0"/>
        <c:ser>
          <c:idx val="1"/>
          <c:order val="2"/>
          <c:tx>
            <c:strRef>
              <c:f>Sheet1!$J$1</c:f>
              <c:strCache>
                <c:ptCount val="1"/>
                <c:pt idx="0">
                  <c:v>z (m)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Sheet1!$G$2:$G$152</c:f>
              <c:numCache>
                <c:formatCode>General</c:formatCode>
                <c:ptCount val="1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</c:numCache>
            </c:numRef>
          </c:xVal>
          <c:yVal>
            <c:numRef>
              <c:f>Sheet1!$J$2:$J$152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0.30117922195415514</c:v>
                </c:pt>
                <c:pt idx="10">
                  <c:v>1.2043835121032758</c:v>
                </c:pt>
                <c:pt idx="11">
                  <c:v>2.7086142179379853</c:v>
                </c:pt>
                <c:pt idx="12">
                  <c:v>4.812211820194185</c:v>
                </c:pt>
                <c:pt idx="13">
                  <c:v>7.5128632370105963</c:v>
                </c:pt>
                <c:pt idx="14">
                  <c:v>10.80761195409943</c:v>
                </c:pt>
                <c:pt idx="15">
                  <c:v>14.666791322598097</c:v>
                </c:pt>
                <c:pt idx="16">
                  <c:v>18.994716108465255</c:v>
                </c:pt>
                <c:pt idx="17">
                  <c:v>23.779698248320059</c:v>
                </c:pt>
                <c:pt idx="18">
                  <c:v>29.017735107731561</c:v>
                </c:pt>
                <c:pt idx="19">
                  <c:v>34.704485240989015</c:v>
                </c:pt>
                <c:pt idx="20">
                  <c:v>40.835282373304736</c:v>
                </c:pt>
                <c:pt idx="21">
                  <c:v>47.405150197754594</c:v>
                </c:pt>
                <c:pt idx="22">
                  <c:v>54.408817891153546</c:v>
                </c:pt>
                <c:pt idx="23">
                  <c:v>61.840736250834837</c:v>
                </c:pt>
                <c:pt idx="24">
                  <c:v>69.695094353094788</c:v>
                </c:pt>
                <c:pt idx="25">
                  <c:v>77.965836633823585</c:v>
                </c:pt>
                <c:pt idx="26">
                  <c:v>86.646680292539799</c:v>
                </c:pt>
                <c:pt idx="27">
                  <c:v>95.731132922635453</c:v>
                </c:pt>
                <c:pt idx="28">
                  <c:v>105.2125102730395</c:v>
                </c:pt>
                <c:pt idx="29">
                  <c:v>115.08395404967015</c:v>
                </c:pt>
                <c:pt idx="30">
                  <c:v>125.33844966887088</c:v>
                </c:pt>
                <c:pt idx="31">
                  <c:v>135.96884387945244</c:v>
                </c:pt>
                <c:pt idx="32">
                  <c:v>146.96786217488881</c:v>
                </c:pt>
                <c:pt idx="33">
                  <c:v>158.32812592255712</c:v>
                </c:pt>
                <c:pt idx="34">
                  <c:v>170.04216914258959</c:v>
                </c:pt>
                <c:pt idx="35">
                  <c:v>182.10245487482084</c:v>
                </c:pt>
                <c:pt idx="36">
                  <c:v>194.50139107840675</c:v>
                </c:pt>
                <c:pt idx="37">
                  <c:v>207.23134601484483</c:v>
                </c:pt>
                <c:pt idx="38">
                  <c:v>220.28466307131509</c:v>
                </c:pt>
                <c:pt idx="39">
                  <c:v>233.65367498737743</c:v>
                </c:pt>
                <c:pt idx="40">
                  <c:v>247.33071745406437</c:v>
                </c:pt>
                <c:pt idx="41">
                  <c:v>261.3081420602461</c:v>
                </c:pt>
                <c:pt idx="42">
                  <c:v>275.57832856675032</c:v>
                </c:pt>
                <c:pt idx="43">
                  <c:v>290.13369649407787</c:v>
                </c:pt>
                <c:pt idx="44">
                  <c:v>304.96671601461946</c:v>
                </c:pt>
                <c:pt idx="45">
                  <c:v>320.06991814501373</c:v>
                </c:pt>
                <c:pt idx="46">
                  <c:v>335.43590423869728</c:v>
                </c:pt>
                <c:pt idx="47">
                  <c:v>350.80941770888501</c:v>
                </c:pt>
                <c:pt idx="48">
                  <c:v>365.94450270668136</c:v>
                </c:pt>
                <c:pt idx="49">
                  <c:v>380.84770340478048</c:v>
                </c:pt>
                <c:pt idx="50">
                  <c:v>395.52528816029371</c:v>
                </c:pt>
                <c:pt idx="51">
                  <c:v>409.98326477627847</c:v>
                </c:pt>
                <c:pt idx="52">
                  <c:v>424.22739472392391</c:v>
                </c:pt>
                <c:pt idx="53">
                  <c:v>438.26320640705916</c:v>
                </c:pt>
                <c:pt idx="54">
                  <c:v>452.09600754535131</c:v>
                </c:pt>
                <c:pt idx="55">
                  <c:v>465.73089674552341</c:v>
                </c:pt>
                <c:pt idx="56">
                  <c:v>479.17277432367359</c:v>
                </c:pt>
                <c:pt idx="57">
                  <c:v>492.42635243609544</c:v>
                </c:pt>
                <c:pt idx="58">
                  <c:v>505.49616457096005</c:v>
                </c:pt>
                <c:pt idx="59">
                  <c:v>518.38657444864566</c:v>
                </c:pt>
                <c:pt idx="60">
                  <c:v>531.10178437436707</c:v>
                </c:pt>
                <c:pt idx="61">
                  <c:v>543.64584308307337</c:v>
                </c:pt>
                <c:pt idx="62">
                  <c:v>556.0226531131874</c:v>
                </c:pt>
                <c:pt idx="63">
                  <c:v>568.23597774275527</c:v>
                </c:pt>
                <c:pt idx="64">
                  <c:v>580.28944751878464</c:v>
                </c:pt>
                <c:pt idx="65">
                  <c:v>592.18656640808763</c:v>
                </c:pt>
                <c:pt idx="66">
                  <c:v>603.93071759563622</c:v>
                </c:pt>
                <c:pt idx="67">
                  <c:v>615.52516895441101</c:v>
                </c:pt>
                <c:pt idx="68">
                  <c:v>626.97307820881065</c:v>
                </c:pt>
                <c:pt idx="69">
                  <c:v>638.27749781200544</c:v>
                </c:pt>
                <c:pt idx="70">
                  <c:v>649.4413795560331</c:v>
                </c:pt>
                <c:pt idx="71">
                  <c:v>660.46757893202562</c:v>
                </c:pt>
                <c:pt idx="72">
                  <c:v>671.35885925663501</c:v>
                </c:pt>
                <c:pt idx="73">
                  <c:v>682.11789557955126</c:v>
                </c:pt>
                <c:pt idx="74">
                  <c:v>692.74727838588728</c:v>
                </c:pt>
                <c:pt idx="75">
                  <c:v>703.24951710623156</c:v>
                </c:pt>
                <c:pt idx="76">
                  <c:v>713.62704344622193</c:v>
                </c:pt>
                <c:pt idx="77">
                  <c:v>723.88221454666586</c:v>
                </c:pt>
                <c:pt idx="78">
                  <c:v>734.01731598445224</c:v>
                </c:pt>
                <c:pt idx="79">
                  <c:v>744.03456462378062</c:v>
                </c:pt>
                <c:pt idx="80">
                  <c:v>753.93611132657418</c:v>
                </c:pt>
                <c:pt idx="81">
                  <c:v>763.72404353034085</c:v>
                </c:pt>
                <c:pt idx="82">
                  <c:v>773.40038770119031</c:v>
                </c:pt>
                <c:pt idx="83">
                  <c:v>782.96711166917748</c:v>
                </c:pt>
                <c:pt idx="84">
                  <c:v>792.42612685269739</c:v>
                </c:pt>
                <c:pt idx="85">
                  <c:v>801.7792903781783</c:v>
                </c:pt>
                <c:pt idx="86">
                  <c:v>811.02840710094688</c:v>
                </c:pt>
                <c:pt idx="87">
                  <c:v>820.175231532726</c:v>
                </c:pt>
                <c:pt idx="88">
                  <c:v>829.22146968090851</c:v>
                </c:pt>
                <c:pt idx="89">
                  <c:v>838.16878080439187</c:v>
                </c:pt>
                <c:pt idx="90">
                  <c:v>847.01877909048721</c:v>
                </c:pt>
                <c:pt idx="91">
                  <c:v>855.77303525710943</c:v>
                </c:pt>
                <c:pt idx="92">
                  <c:v>864.43307808421639</c:v>
                </c:pt>
                <c:pt idx="93">
                  <c:v>873.00039587820186</c:v>
                </c:pt>
                <c:pt idx="94">
                  <c:v>881.47643787274274</c:v>
                </c:pt>
                <c:pt idx="95">
                  <c:v>889.86261556937075</c:v>
                </c:pt>
                <c:pt idx="96">
                  <c:v>898.1603040208596</c:v>
                </c:pt>
                <c:pt idx="97">
                  <c:v>906.37084306032204</c:v>
                </c:pt>
                <c:pt idx="98">
                  <c:v>914.49553847875472</c:v>
                </c:pt>
                <c:pt idx="99">
                  <c:v>922.5356631535974</c:v>
                </c:pt>
                <c:pt idx="100">
                  <c:v>930.49245813073094</c:v>
                </c:pt>
                <c:pt idx="101">
                  <c:v>938.36713366220238</c:v>
                </c:pt>
                <c:pt idx="102">
                  <c:v>946.16087020182772</c:v>
                </c:pt>
                <c:pt idx="103">
                  <c:v>953.8748193607064</c:v>
                </c:pt>
                <c:pt idx="104">
                  <c:v>961.51010482457104</c:v>
                </c:pt>
                <c:pt idx="105">
                  <c:v>969.0678232347816</c:v>
                </c:pt>
                <c:pt idx="106">
                  <c:v>976.54904503467958</c:v>
                </c:pt>
                <c:pt idx="107">
                  <c:v>983.95481528292453</c:v>
                </c:pt>
                <c:pt idx="108">
                  <c:v>991.28615443533749</c:v>
                </c:pt>
                <c:pt idx="109">
                  <c:v>998.54405909671323</c:v>
                </c:pt>
                <c:pt idx="110">
                  <c:v>1005.7295027439637</c:v>
                </c:pt>
                <c:pt idx="111">
                  <c:v>1012.8434364218987</c:v>
                </c:pt>
                <c:pt idx="112">
                  <c:v>1019.8867894128714</c:v>
                </c:pt>
                <c:pt idx="113">
                  <c:v>1026.8604698814611</c:v>
                </c:pt>
                <c:pt idx="114">
                  <c:v>1033.7653654952946</c:v>
                </c:pt>
                <c:pt idx="115">
                  <c:v>1040.6023440230638</c:v>
                </c:pt>
                <c:pt idx="116">
                  <c:v>1047.3722539107252</c:v>
                </c:pt>
                <c:pt idx="117">
                  <c:v>1054.0759248368427</c:v>
                </c:pt>
                <c:pt idx="118">
                  <c:v>1060.7141682479541</c:v>
                </c:pt>
                <c:pt idx="119">
                  <c:v>1067.2877778748352</c:v>
                </c:pt>
                <c:pt idx="120">
                  <c:v>1073.7975302304512</c:v>
                </c:pt>
                <c:pt idx="121">
                  <c:v>1080.2441850903897</c:v>
                </c:pt>
                <c:pt idx="122">
                  <c:v>1086.628485956488</c:v>
                </c:pt>
                <c:pt idx="123">
                  <c:v>1092.9511605043685</c:v>
                </c:pt>
                <c:pt idx="124">
                  <c:v>1099.2129210155385</c:v>
                </c:pt>
                <c:pt idx="125">
                  <c:v>1105.41446479469</c:v>
                </c:pt>
                <c:pt idx="126">
                  <c:v>1111.5564745728025</c:v>
                </c:pt>
                <c:pt idx="127">
                  <c:v>1117.6396188966189</c:v>
                </c:pt>
                <c:pt idx="128">
                  <c:v>1123.6645525050508</c:v>
                </c:pt>
                <c:pt idx="129">
                  <c:v>1129.6319166930225</c:v>
                </c:pt>
                <c:pt idx="130">
                  <c:v>1135.5423396632639</c:v>
                </c:pt>
                <c:pt idx="131">
                  <c:v>1141.3964368665174</c:v>
                </c:pt>
                <c:pt idx="132">
                  <c:v>1147.194811330618</c:v>
                </c:pt>
                <c:pt idx="133">
                  <c:v>1152.9380539788735</c:v>
                </c:pt>
                <c:pt idx="134">
                  <c:v>1158.6267439381659</c:v>
                </c:pt>
                <c:pt idx="135">
                  <c:v>1164.2614488371587</c:v>
                </c:pt>
                <c:pt idx="136">
                  <c:v>1169.8427250949944</c:v>
                </c:pt>
                <c:pt idx="137">
                  <c:v>1175.3711182008406</c:v>
                </c:pt>
                <c:pt idx="138">
                  <c:v>1180.8471629846267</c:v>
                </c:pt>
                <c:pt idx="139">
                  <c:v>1186.2713838793018</c:v>
                </c:pt>
                <c:pt idx="140">
                  <c:v>1191.6442951749327</c:v>
                </c:pt>
                <c:pt idx="141">
                  <c:v>1196.9664012649362</c:v>
                </c:pt>
                <c:pt idx="142">
                  <c:v>1202.2381968847399</c:v>
                </c:pt>
                <c:pt idx="143">
                  <c:v>1207.4601673431462</c:v>
                </c:pt>
                <c:pt idx="144">
                  <c:v>1212.6327887466632</c:v>
                </c:pt>
                <c:pt idx="145">
                  <c:v>1217.7565282170563</c:v>
                </c:pt>
                <c:pt idx="146">
                  <c:v>1222.8318441023637</c:v>
                </c:pt>
                <c:pt idx="147">
                  <c:v>1227.8591861816071</c:v>
                </c:pt>
                <c:pt idx="148">
                  <c:v>1232.8389958634248</c:v>
                </c:pt>
                <c:pt idx="149">
                  <c:v>1237.7717063788323</c:v>
                </c:pt>
                <c:pt idx="150">
                  <c:v>1242.6577429683266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878-6740-8769-C8490D56E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80473056"/>
        <c:axId val="-1401970320"/>
      </c:scatterChart>
      <c:valAx>
        <c:axId val="-140197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1989008"/>
        <c:crosses val="autoZero"/>
        <c:crossBetween val="midCat"/>
      </c:valAx>
      <c:valAx>
        <c:axId val="-140198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</a:t>
                </a:r>
                <a:r>
                  <a:rPr lang="en-US" baseline="0"/>
                  <a:t> (m/s2), v (m/s)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1979840"/>
        <c:crosses val="autoZero"/>
        <c:crossBetween val="midCat"/>
      </c:valAx>
      <c:valAx>
        <c:axId val="-14019703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0473056"/>
        <c:crosses val="max"/>
        <c:crossBetween val="midCat"/>
      </c:valAx>
      <c:valAx>
        <c:axId val="-178047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01970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0</xdr:row>
      <xdr:rowOff>50800</xdr:rowOff>
    </xdr:from>
    <xdr:to>
      <xdr:col>18</xdr:col>
      <xdr:colOff>622300</xdr:colOff>
      <xdr:row>29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workbookViewId="0">
      <selection activeCell="E15" sqref="E15"/>
    </sheetView>
  </sheetViews>
  <sheetFormatPr baseColWidth="10" defaultRowHeight="16"/>
  <cols>
    <col min="1" max="1" width="16.1640625" bestFit="1" customWidth="1"/>
    <col min="2" max="2" width="8.6640625" customWidth="1"/>
    <col min="3" max="3" width="7.6640625" bestFit="1" customWidth="1"/>
    <col min="4" max="4" width="6" bestFit="1" customWidth="1"/>
    <col min="5" max="5" width="8.83203125" customWidth="1"/>
    <col min="6" max="6" width="4.1640625" bestFit="1" customWidth="1"/>
    <col min="7" max="7" width="5.1640625" bestFit="1" customWidth="1"/>
    <col min="8" max="8" width="8.83203125" customWidth="1"/>
    <col min="9" max="9" width="8.1640625" customWidth="1"/>
    <col min="10" max="10" width="7.5" customWidth="1"/>
  </cols>
  <sheetData>
    <row r="1" spans="1:10" ht="20">
      <c r="A1" t="s">
        <v>0</v>
      </c>
      <c r="B1" s="1">
        <v>0.34470000000000001</v>
      </c>
      <c r="C1" t="s">
        <v>1</v>
      </c>
      <c r="D1" t="s">
        <v>35</v>
      </c>
      <c r="E1" s="1">
        <v>0</v>
      </c>
      <c r="F1" t="s">
        <v>25</v>
      </c>
      <c r="G1" t="s">
        <v>54</v>
      </c>
      <c r="H1" t="s">
        <v>61</v>
      </c>
      <c r="I1" t="s">
        <v>62</v>
      </c>
      <c r="J1" t="s">
        <v>63</v>
      </c>
    </row>
    <row r="2" spans="1:10" ht="18">
      <c r="A2" t="s">
        <v>2</v>
      </c>
      <c r="B2" s="1">
        <v>4.086860009417996E-2</v>
      </c>
      <c r="C2" t="s">
        <v>3</v>
      </c>
      <c r="D2" t="s">
        <v>47</v>
      </c>
      <c r="E2" s="5">
        <f>B10+B14</f>
        <v>0.717835</v>
      </c>
      <c r="F2" t="s">
        <v>19</v>
      </c>
      <c r="G2">
        <v>0</v>
      </c>
      <c r="H2">
        <f>IF(G2&lt;$B$10,0,IF(G2&lt;$E$2,$B$18-$B$9*I2*ABS(I2),IF(G2&lt;$E$5,$B$22-$B$9*I2*ABS(I2),IF(G2&lt;$E$8,-$B$17*(1+I2^2/$B$26^2),-$B$17-$B$9*I2*ABS(I2)))))</f>
        <v>0</v>
      </c>
      <c r="I2">
        <f>IF(G2&lt;$B$10,0,IF(G2&lt;$E$2,$B$19*TANH($B$20*(G2-$B$10)+$B$27),IF(G2&lt;$E$5,IF($E$4&lt;$B$23,$B$23*TANH($B$24*(G2-$E$2)+$B$28),$B$23*_xlfn.COTH($B$24*(G2-$E$2)+$B$29)),IF(G2&lt;$E$8,$B$26*TAN(-$B$30*(G2-$E$5)+$B$33),$B$26*TANH(-$B$30*(G2-$E$8))))))</f>
        <v>0</v>
      </c>
      <c r="J2">
        <f>IF(G2&lt;$B$10,$B$11,IF(G2&lt;$E$2,$B$21*(LN(COSH($B$20*(G2-$B$10)+$B$27))-LN(COSH($B$27)))+$B$11,IF(G2&lt;$E$5,IF($E$4&lt;$B$23,$B$25*(LN(COSH($B$24*(G2-$E$2)+$B$28))-LN(COSH($B$28))),$B$25*(LN(SINH($B$24*(G2-$E$2)+$B$29))-LN(SINH($B$29))))+$E$3,IF(G2&lt;$E$8,$B$31*(LN(COS($B$30*(G2-$E$5)-$B$33))+$B$34)+$E$6,$B$26^2/(-$B$17)*(LN(COSH(-$B$30*(G2-$E$8)+ATANH(0)))-LN(COSH(ATANH(0))))+$E$9))))</f>
        <v>0</v>
      </c>
    </row>
    <row r="3" spans="1:10" ht="20">
      <c r="A3" t="s">
        <v>4</v>
      </c>
      <c r="B3">
        <f>PI()/4*B2^2</f>
        <v>1.3118053712394089E-3</v>
      </c>
      <c r="C3" t="s">
        <v>5</v>
      </c>
      <c r="D3" t="s">
        <v>37</v>
      </c>
      <c r="E3">
        <f>B11+B19^2/B18*(LN(COSH((B20*B14+B27)))-LN(COSH(B27)))</f>
        <v>12.125938161777277</v>
      </c>
      <c r="F3" t="s">
        <v>3</v>
      </c>
      <c r="G3">
        <f t="shared" ref="G3:G34" si="0">G2+$E$14</f>
        <v>0.05</v>
      </c>
      <c r="H3">
        <f t="shared" ref="H3:H66" si="1">IF(G3&lt;$B$10,0,IF(G3&lt;$E$2,$B$18-$B$9*I3*ABS(I3),IF(G3&lt;$E$5,$B$22-$B$9*I3*ABS(I3),IF(G3&lt;$E$8,-$B$17*(1+I3^2/$B$26^2),-$B$17-$B$9*I3*ABS(I3)))))</f>
        <v>0</v>
      </c>
      <c r="I3">
        <f t="shared" ref="I3:I66" si="2">IF(G3&lt;$B$10,0,IF(G3&lt;$E$2,$B$19*TANH($B$20*(G3-$B$10)+$B$27),IF(G3&lt;$E$5,IF($E$4&lt;$B$23,$B$23*TANH($B$24*(G3-$E$2)+$B$28),$B$23*_xlfn.COTH($B$24*(G3-$E$2)+$B$29)),IF(G3&lt;$E$8,$B$26*TAN(-$B$30*(G3-$E$5)+$B$33),$B$26*TANH(-$B$30*(G3-$E$8))))))</f>
        <v>0</v>
      </c>
      <c r="J3">
        <f t="shared" ref="J3:J66" si="3">IF(G3&lt;$B$10,$B$11,IF(G3&lt;$E$2,$B$21*(LN(COSH($B$20*(G3-$B$10)+$B$27))-LN(COSH($B$27)))+$B$11,IF(G3&lt;$E$5,IF($E$4&lt;$B$23,$B$25*(LN(COSH($B$24*(G3-$E$2)+$B$28))-LN(COSH($B$28))),$B$25*(LN(SINH($B$24*(G3-$E$2)+$B$29))-LN(SINH($B$29))))+$E$3,IF(G3&lt;$E$8,$B$31*(LN(COS($B$30*(G3-$E$5)-$B$33))+$B$34)+$E$6,$B$26^2/(-$B$17)*(LN(COSH(-$B$30*(G3-$E$8)+ATANH(0)))-LN(COSH(ATANH(0))))+$E$9))))</f>
        <v>0</v>
      </c>
    </row>
    <row r="4" spans="1:10" ht="18">
      <c r="A4" t="s">
        <v>6</v>
      </c>
      <c r="B4" s="1">
        <v>292.60000000000002</v>
      </c>
      <c r="C4" t="s">
        <v>7</v>
      </c>
      <c r="D4" t="s">
        <v>38</v>
      </c>
      <c r="E4">
        <f>B19*TANH(B20*(B14-0)+B27)</f>
        <v>76.021081974723586</v>
      </c>
      <c r="F4" t="s">
        <v>25</v>
      </c>
      <c r="G4">
        <f t="shared" si="0"/>
        <v>0.1</v>
      </c>
      <c r="H4">
        <f t="shared" si="1"/>
        <v>0</v>
      </c>
      <c r="I4">
        <f t="shared" si="2"/>
        <v>0</v>
      </c>
      <c r="J4">
        <f t="shared" si="3"/>
        <v>0</v>
      </c>
    </row>
    <row r="5" spans="1:10" ht="18">
      <c r="A5" t="s">
        <v>8</v>
      </c>
      <c r="B5" s="1">
        <v>101325</v>
      </c>
      <c r="C5" t="s">
        <v>9</v>
      </c>
      <c r="D5" t="s">
        <v>48</v>
      </c>
      <c r="E5" s="5">
        <f>B16+E2</f>
        <v>2.3000050000000001</v>
      </c>
      <c r="F5" t="s">
        <v>19</v>
      </c>
      <c r="G5">
        <f t="shared" si="0"/>
        <v>0.15000000000000002</v>
      </c>
      <c r="H5">
        <f t="shared" si="1"/>
        <v>0</v>
      </c>
      <c r="I5">
        <f t="shared" si="2"/>
        <v>0</v>
      </c>
      <c r="J5">
        <f t="shared" si="3"/>
        <v>0</v>
      </c>
    </row>
    <row r="6" spans="1:10" ht="18">
      <c r="A6" s="2" t="s">
        <v>10</v>
      </c>
      <c r="B6" s="3">
        <v>8.3144597999999998</v>
      </c>
      <c r="C6" t="s">
        <v>11</v>
      </c>
      <c r="D6" t="s">
        <v>41</v>
      </c>
      <c r="E6">
        <f>IF($E$4&lt;$B$23,$B$25*(LN(COSH($B$24*(B16)+$B$28))-LN(COSH($B$28))),$B$25*(LN(SINH($B$24*(B16)+$B$29))-LN(SINH($B$29))))+$E$3</f>
        <v>335.43745373309741</v>
      </c>
      <c r="F6" t="s">
        <v>3</v>
      </c>
      <c r="G6">
        <f t="shared" si="0"/>
        <v>0.2</v>
      </c>
      <c r="H6">
        <f t="shared" si="1"/>
        <v>0</v>
      </c>
      <c r="I6">
        <f t="shared" si="2"/>
        <v>0</v>
      </c>
      <c r="J6">
        <f t="shared" si="3"/>
        <v>0</v>
      </c>
    </row>
    <row r="7" spans="1:10" ht="18">
      <c r="A7" t="s">
        <v>12</v>
      </c>
      <c r="B7" s="3">
        <v>29</v>
      </c>
      <c r="C7" t="s">
        <v>13</v>
      </c>
      <c r="D7" t="s">
        <v>42</v>
      </c>
      <c r="E7">
        <f>IF(E4&lt;B23,$B$23*TANH($B$24*($B$16)+$B$28),$B$23*_xlfn.COTH($B$24*($B$16)+_xlfn.ACOTH($E$4/$B$23)))</f>
        <v>309.899135441635</v>
      </c>
      <c r="F7" t="s">
        <v>25</v>
      </c>
      <c r="G7">
        <f t="shared" si="0"/>
        <v>0.25</v>
      </c>
      <c r="H7">
        <f t="shared" si="1"/>
        <v>0</v>
      </c>
      <c r="I7">
        <f t="shared" si="2"/>
        <v>0</v>
      </c>
      <c r="J7">
        <f t="shared" si="3"/>
        <v>0</v>
      </c>
    </row>
    <row r="8" spans="1:10" ht="20">
      <c r="A8" s="4" t="s">
        <v>14</v>
      </c>
      <c r="B8" s="5">
        <f>B5/B6/B4*B7/1000</f>
        <v>1.2078312189124463</v>
      </c>
      <c r="C8" t="s">
        <v>15</v>
      </c>
      <c r="D8" t="s">
        <v>44</v>
      </c>
      <c r="E8">
        <f>B26/B17*B33+E5</f>
        <v>15.455369118251488</v>
      </c>
      <c r="F8" t="s">
        <v>19</v>
      </c>
      <c r="G8">
        <f t="shared" si="0"/>
        <v>0.3</v>
      </c>
      <c r="H8">
        <f t="shared" si="1"/>
        <v>0</v>
      </c>
      <c r="I8">
        <f t="shared" si="2"/>
        <v>0</v>
      </c>
      <c r="J8">
        <f t="shared" si="3"/>
        <v>0</v>
      </c>
    </row>
    <row r="9" spans="1:10" ht="18">
      <c r="A9" t="s">
        <v>60</v>
      </c>
      <c r="B9">
        <f>0.5*B12*B3*B8/B1</f>
        <v>9.1931504526834309E-4</v>
      </c>
      <c r="D9" t="s">
        <v>49</v>
      </c>
      <c r="E9">
        <f>$B$26^2/$B$17*(LN(SQRT(1+$E$7^2/$B$26^2)))+E6</f>
        <v>1587.9347329037741</v>
      </c>
      <c r="F9" t="s">
        <v>3</v>
      </c>
      <c r="G9">
        <f t="shared" si="0"/>
        <v>0.35</v>
      </c>
      <c r="H9">
        <f t="shared" si="1"/>
        <v>0</v>
      </c>
      <c r="I9">
        <f t="shared" si="2"/>
        <v>0</v>
      </c>
      <c r="J9">
        <f t="shared" si="3"/>
        <v>0</v>
      </c>
    </row>
    <row r="10" spans="1:10" ht="18">
      <c r="A10" t="s">
        <v>53</v>
      </c>
      <c r="B10" s="1">
        <v>0.4</v>
      </c>
      <c r="C10" t="s">
        <v>19</v>
      </c>
      <c r="D10" s="2" t="s">
        <v>50</v>
      </c>
      <c r="E10" s="1">
        <v>11.065672336982127</v>
      </c>
      <c r="F10" t="s">
        <v>19</v>
      </c>
      <c r="G10">
        <f t="shared" si="0"/>
        <v>0.39999999999999997</v>
      </c>
      <c r="H10">
        <f t="shared" si="1"/>
        <v>240.96561573832318</v>
      </c>
      <c r="I10">
        <f t="shared" si="2"/>
        <v>-1.3376278736783219E-14</v>
      </c>
      <c r="J10">
        <f t="shared" si="3"/>
        <v>0</v>
      </c>
    </row>
    <row r="11" spans="1:10" ht="18">
      <c r="A11" t="s">
        <v>34</v>
      </c>
      <c r="B11" s="1">
        <v>0</v>
      </c>
      <c r="C11" t="s">
        <v>26</v>
      </c>
      <c r="D11" s="2" t="s">
        <v>51</v>
      </c>
      <c r="E11">
        <f>$B$26^2/(-$B$17)*(LN(COSH(-$B$30*(E8-$E$10)+ATANH(0)))-LN(COSH(ATANH(0))))+E9</f>
        <v>1496.0656755737223</v>
      </c>
      <c r="F11" t="s">
        <v>3</v>
      </c>
      <c r="G11">
        <f t="shared" si="0"/>
        <v>0.44999999999999996</v>
      </c>
      <c r="H11">
        <f t="shared" si="1"/>
        <v>240.83221623731851</v>
      </c>
      <c r="I11">
        <f t="shared" si="2"/>
        <v>12.04605713357982</v>
      </c>
      <c r="J11">
        <f t="shared" si="3"/>
        <v>0.30117922195415514</v>
      </c>
    </row>
    <row r="12" spans="1:10" ht="18">
      <c r="A12" t="s">
        <v>16</v>
      </c>
      <c r="B12" s="6">
        <v>0.4</v>
      </c>
      <c r="D12" s="2" t="s">
        <v>52</v>
      </c>
      <c r="E12">
        <f>$B$26*TANH(-$B$30*(E10-$E$8))</f>
        <v>40.717258963941788</v>
      </c>
      <c r="F12" t="s">
        <v>25</v>
      </c>
      <c r="G12">
        <f t="shared" si="0"/>
        <v>0.49999999999999994</v>
      </c>
      <c r="H12">
        <f t="shared" si="1"/>
        <v>240.43260804791544</v>
      </c>
      <c r="I12">
        <f t="shared" si="2"/>
        <v>24.078784158705261</v>
      </c>
      <c r="J12">
        <f t="shared" si="3"/>
        <v>1.2043835121032758</v>
      </c>
    </row>
    <row r="13" spans="1:10" ht="18">
      <c r="A13" t="s">
        <v>17</v>
      </c>
      <c r="B13" s="6">
        <v>86.441199999999995</v>
      </c>
      <c r="C13" t="s">
        <v>18</v>
      </c>
      <c r="G13">
        <f t="shared" si="0"/>
        <v>0.54999999999999993</v>
      </c>
      <c r="H13">
        <f t="shared" si="1"/>
        <v>239.76855656699433</v>
      </c>
      <c r="I13">
        <f t="shared" si="2"/>
        <v>36.084909905834117</v>
      </c>
      <c r="J13">
        <f t="shared" si="3"/>
        <v>2.7086142179379853</v>
      </c>
    </row>
    <row r="14" spans="1:10" ht="18">
      <c r="A14" t="s">
        <v>21</v>
      </c>
      <c r="B14" s="6">
        <v>0.31783499999999998</v>
      </c>
      <c r="C14" t="s">
        <v>19</v>
      </c>
      <c r="D14" s="7" t="s">
        <v>56</v>
      </c>
      <c r="E14" s="1">
        <v>0.05</v>
      </c>
      <c r="F14" s="7" t="s">
        <v>19</v>
      </c>
      <c r="G14">
        <f t="shared" si="0"/>
        <v>0.6</v>
      </c>
      <c r="H14">
        <f t="shared" si="1"/>
        <v>238.84298573205385</v>
      </c>
      <c r="I14">
        <f t="shared" si="2"/>
        <v>48.05128053034128</v>
      </c>
      <c r="J14">
        <f t="shared" si="3"/>
        <v>4.812211820194185</v>
      </c>
    </row>
    <row r="15" spans="1:10" ht="18">
      <c r="A15" t="s">
        <v>20</v>
      </c>
      <c r="B15" s="6">
        <v>69.035799999999995</v>
      </c>
      <c r="C15" t="s">
        <v>18</v>
      </c>
      <c r="G15">
        <f t="shared" si="0"/>
        <v>0.65</v>
      </c>
      <c r="H15">
        <f t="shared" si="1"/>
        <v>237.65995074529164</v>
      </c>
      <c r="I15">
        <f t="shared" si="2"/>
        <v>59.964916801593297</v>
      </c>
      <c r="J15">
        <f t="shared" si="3"/>
        <v>7.5128632370105963</v>
      </c>
    </row>
    <row r="16" spans="1:10" ht="18">
      <c r="A16" t="s">
        <v>22</v>
      </c>
      <c r="B16" s="6">
        <v>1.5821700000000001</v>
      </c>
      <c r="C16" t="s">
        <v>19</v>
      </c>
      <c r="G16">
        <f t="shared" si="0"/>
        <v>0.70000000000000007</v>
      </c>
      <c r="H16">
        <f t="shared" si="1"/>
        <v>236.22460049958164</v>
      </c>
      <c r="I16">
        <f t="shared" si="2"/>
        <v>71.813069768619997</v>
      </c>
      <c r="J16">
        <f t="shared" si="3"/>
        <v>10.80761195409943</v>
      </c>
    </row>
    <row r="17" spans="1:10" ht="19">
      <c r="A17" s="2" t="s">
        <v>23</v>
      </c>
      <c r="B17" s="3">
        <v>9.8066499999999994</v>
      </c>
      <c r="C17" t="s">
        <v>24</v>
      </c>
      <c r="G17">
        <f t="shared" si="0"/>
        <v>0.75000000000000011</v>
      </c>
      <c r="H17">
        <f t="shared" si="1"/>
        <v>184.29537788003503</v>
      </c>
      <c r="I17">
        <f t="shared" si="2"/>
        <v>81.962984951393423</v>
      </c>
      <c r="J17">
        <f t="shared" si="3"/>
        <v>14.666791322598097</v>
      </c>
    </row>
    <row r="18" spans="1:10" ht="20">
      <c r="A18" t="s">
        <v>27</v>
      </c>
      <c r="B18">
        <f>B13/B1-B17</f>
        <v>240.96561573832318</v>
      </c>
      <c r="C18" t="s">
        <v>24</v>
      </c>
      <c r="G18">
        <f t="shared" si="0"/>
        <v>0.80000000000000016</v>
      </c>
      <c r="H18">
        <f t="shared" si="1"/>
        <v>182.8346755627814</v>
      </c>
      <c r="I18">
        <f t="shared" si="2"/>
        <v>91.141833292032786</v>
      </c>
      <c r="J18">
        <f t="shared" si="3"/>
        <v>18.994716108465255</v>
      </c>
    </row>
    <row r="19" spans="1:10" ht="18">
      <c r="A19" t="s">
        <v>28</v>
      </c>
      <c r="B19">
        <f>SQRT(2*(B13-B1*B17)/B8/B12/B3)</f>
        <v>511.97099120170122</v>
      </c>
      <c r="C19" t="s">
        <v>25</v>
      </c>
      <c r="E19">
        <f>B8*B3</f>
        <v>1.5844394805199892E-3</v>
      </c>
      <c r="G19">
        <f t="shared" si="0"/>
        <v>0.8500000000000002</v>
      </c>
      <c r="H19">
        <f t="shared" si="1"/>
        <v>181.23318556744744</v>
      </c>
      <c r="I19">
        <f t="shared" si="2"/>
        <v>100.24410582488106</v>
      </c>
      <c r="J19">
        <f t="shared" si="3"/>
        <v>23.779698248320059</v>
      </c>
    </row>
    <row r="20" spans="1:10" ht="20">
      <c r="A20" t="s">
        <v>29</v>
      </c>
      <c r="B20">
        <f>B18/B19</f>
        <v>0.47066263495267047</v>
      </c>
      <c r="C20" t="s">
        <v>45</v>
      </c>
      <c r="E20">
        <v>1.5868799999999999E-3</v>
      </c>
      <c r="G20">
        <f t="shared" si="0"/>
        <v>0.90000000000000024</v>
      </c>
      <c r="H20">
        <f t="shared" si="1"/>
        <v>179.49614079777115</v>
      </c>
      <c r="I20">
        <f t="shared" si="2"/>
        <v>109.26289240072205</v>
      </c>
      <c r="J20">
        <f t="shared" si="3"/>
        <v>29.017735107731561</v>
      </c>
    </row>
    <row r="21" spans="1:10" ht="20">
      <c r="A21" t="s">
        <v>57</v>
      </c>
      <c r="B21">
        <f>B19^2/B18</f>
        <v>1087.7663812279993</v>
      </c>
      <c r="E21">
        <f>100000000*(E20-E19)</f>
        <v>244.05194800106946</v>
      </c>
      <c r="G21">
        <f t="shared" si="0"/>
        <v>0.95000000000000029</v>
      </c>
      <c r="H21">
        <f t="shared" si="1"/>
        <v>177.62913722461892</v>
      </c>
      <c r="I21">
        <f t="shared" si="2"/>
        <v>118.19155374340133</v>
      </c>
      <c r="J21">
        <f t="shared" si="3"/>
        <v>34.704485240989015</v>
      </c>
    </row>
    <row r="22" spans="1:10" ht="20">
      <c r="A22" t="s">
        <v>30</v>
      </c>
      <c r="B22">
        <f>B15/B1-B17</f>
        <v>190.47127283144764</v>
      </c>
      <c r="C22" t="s">
        <v>24</v>
      </c>
      <c r="G22">
        <f t="shared" si="0"/>
        <v>1.0000000000000002</v>
      </c>
      <c r="H22">
        <f t="shared" si="1"/>
        <v>175.63809682287075</v>
      </c>
      <c r="I22">
        <f t="shared" si="2"/>
        <v>127.02373868284489</v>
      </c>
      <c r="J22">
        <f t="shared" si="3"/>
        <v>40.835282373304736</v>
      </c>
    </row>
    <row r="23" spans="1:10" ht="18">
      <c r="A23" t="s">
        <v>31</v>
      </c>
      <c r="B23">
        <f>SQRT(2*(B15-B1*B17)/B8/B12/B3)</f>
        <v>455.17935715029381</v>
      </c>
      <c r="C23" t="s">
        <v>25</v>
      </c>
      <c r="G23">
        <f t="shared" si="0"/>
        <v>1.0500000000000003</v>
      </c>
      <c r="H23">
        <f t="shared" si="1"/>
        <v>173.52922921428859</v>
      </c>
      <c r="I23">
        <f t="shared" si="2"/>
        <v>135.75339950087439</v>
      </c>
      <c r="J23">
        <f t="shared" si="3"/>
        <v>47.405150197754594</v>
      </c>
    </row>
    <row r="24" spans="1:10" ht="20">
      <c r="A24" t="s">
        <v>32</v>
      </c>
      <c r="B24">
        <f>B22/B23</f>
        <v>0.41845323132383772</v>
      </c>
      <c r="C24" t="s">
        <v>45</v>
      </c>
      <c r="G24">
        <f t="shared" si="0"/>
        <v>1.1000000000000003</v>
      </c>
      <c r="H24">
        <f t="shared" si="1"/>
        <v>171.30899242333825</v>
      </c>
      <c r="I24">
        <f t="shared" si="2"/>
        <v>144.37480533529853</v>
      </c>
      <c r="J24">
        <f t="shared" si="3"/>
        <v>54.408817891153546</v>
      </c>
    </row>
    <row r="25" spans="1:10" ht="20">
      <c r="A25" t="s">
        <v>58</v>
      </c>
      <c r="B25">
        <f>B23^2/B22</f>
        <v>1087.7663812279993</v>
      </c>
      <c r="G25">
        <f t="shared" si="0"/>
        <v>1.1500000000000004</v>
      </c>
      <c r="H25">
        <f t="shared" si="1"/>
        <v>168.98405314800678</v>
      </c>
      <c r="I25">
        <f t="shared" si="2"/>
        <v>152.88255360801477</v>
      </c>
      <c r="J25">
        <f t="shared" si="3"/>
        <v>61.840736250834837</v>
      </c>
    </row>
    <row r="26" spans="1:10" ht="18">
      <c r="A26" t="s">
        <v>33</v>
      </c>
      <c r="B26">
        <f>SQRT(2*(B1*B17)/B8/B12/B3)</f>
        <v>103.28283585605867</v>
      </c>
      <c r="C26" t="s">
        <v>25</v>
      </c>
      <c r="G26">
        <f t="shared" si="0"/>
        <v>1.2000000000000004</v>
      </c>
      <c r="H26">
        <f t="shared" si="1"/>
        <v>166.56124693688506</v>
      </c>
      <c r="I26">
        <f t="shared" si="2"/>
        <v>161.27157946270663</v>
      </c>
      <c r="J26">
        <f t="shared" si="3"/>
        <v>69.695094353094788</v>
      </c>
    </row>
    <row r="27" spans="1:10" ht="18">
      <c r="A27" t="s">
        <v>36</v>
      </c>
      <c r="B27">
        <f>ATANH(E1/B19)</f>
        <v>0</v>
      </c>
      <c r="G27">
        <f t="shared" si="0"/>
        <v>1.2500000000000004</v>
      </c>
      <c r="H27">
        <f t="shared" si="1"/>
        <v>164.04753864765325</v>
      </c>
      <c r="I27">
        <f t="shared" si="2"/>
        <v>169.53716321690823</v>
      </c>
      <c r="J27">
        <f t="shared" si="3"/>
        <v>77.965836633823585</v>
      </c>
    </row>
    <row r="28" spans="1:10" ht="18">
      <c r="A28" t="s">
        <v>39</v>
      </c>
      <c r="B28">
        <f>ATANH(E4/B23)</f>
        <v>0.16859284716047557</v>
      </c>
      <c r="G28">
        <f t="shared" si="0"/>
        <v>1.3000000000000005</v>
      </c>
      <c r="H28">
        <f t="shared" si="1"/>
        <v>161.44998354120395</v>
      </c>
      <c r="I28">
        <f t="shared" si="2"/>
        <v>177.67493585145672</v>
      </c>
      <c r="J28">
        <f t="shared" si="3"/>
        <v>86.646680292539799</v>
      </c>
    </row>
    <row r="29" spans="1:10" ht="18">
      <c r="A29" t="s">
        <v>40</v>
      </c>
      <c r="B29" t="e">
        <f>_xlfn.ACOTH(E4/B23)</f>
        <v>#NUM!</v>
      </c>
      <c r="G29">
        <f t="shared" si="0"/>
        <v>1.3500000000000005</v>
      </c>
      <c r="H29">
        <f t="shared" si="1"/>
        <v>158.7756893406052</v>
      </c>
      <c r="I29">
        <f t="shared" si="2"/>
        <v>185.6808825774576</v>
      </c>
      <c r="J29">
        <f t="shared" si="3"/>
        <v>95.731132922635453</v>
      </c>
    </row>
    <row r="30" spans="1:10" ht="20">
      <c r="A30" t="s">
        <v>43</v>
      </c>
      <c r="B30">
        <f>B17/B26</f>
        <v>9.4949464920455431E-2</v>
      </c>
      <c r="C30" t="s">
        <v>45</v>
      </c>
      <c r="G30">
        <f t="shared" si="0"/>
        <v>1.4000000000000006</v>
      </c>
      <c r="H30">
        <f t="shared" si="1"/>
        <v>156.03177955564669</v>
      </c>
      <c r="I30">
        <f t="shared" si="2"/>
        <v>193.55134453664746</v>
      </c>
      <c r="J30">
        <f t="shared" si="3"/>
        <v>105.2125102730395</v>
      </c>
    </row>
    <row r="31" spans="1:10">
      <c r="A31" t="s">
        <v>55</v>
      </c>
      <c r="B31">
        <f>B26^2/B17</f>
        <v>1087.7663812279993</v>
      </c>
      <c r="G31">
        <f t="shared" si="0"/>
        <v>1.4500000000000006</v>
      </c>
      <c r="H31">
        <f t="shared" si="1"/>
        <v>153.22535834254492</v>
      </c>
      <c r="I31">
        <f t="shared" si="2"/>
        <v>201.28301870530763</v>
      </c>
      <c r="J31">
        <f t="shared" si="3"/>
        <v>115.08395404967015</v>
      </c>
    </row>
    <row r="32" spans="1:10" ht="18">
      <c r="A32" t="s">
        <v>44</v>
      </c>
      <c r="B32">
        <f>B33/B30</f>
        <v>13.155364118251487</v>
      </c>
      <c r="C32" t="s">
        <v>19</v>
      </c>
      <c r="G32">
        <f t="shared" si="0"/>
        <v>1.5000000000000007</v>
      </c>
      <c r="H32">
        <f t="shared" si="1"/>
        <v>150.36347713524179</v>
      </c>
      <c r="I32">
        <f t="shared" si="2"/>
        <v>208.87295608453903</v>
      </c>
      <c r="J32">
        <f t="shared" si="3"/>
        <v>125.33844966887088</v>
      </c>
    </row>
    <row r="33" spans="1:10" ht="18">
      <c r="A33" t="s">
        <v>46</v>
      </c>
      <c r="B33">
        <f>ATAN(E7/B26)</f>
        <v>1.2490947838617377</v>
      </c>
      <c r="G33">
        <f t="shared" si="0"/>
        <v>1.5500000000000007</v>
      </c>
      <c r="H33">
        <f t="shared" si="1"/>
        <v>147.45310325033188</v>
      </c>
      <c r="I33">
        <f t="shared" si="2"/>
        <v>216.31855827067329</v>
      </c>
      <c r="J33">
        <f t="shared" si="3"/>
        <v>135.96884387945244</v>
      </c>
    </row>
    <row r="34" spans="1:10" ht="20">
      <c r="A34" t="s">
        <v>59</v>
      </c>
      <c r="B34">
        <f>LN(SQRT(1+$E$7^2/$B$26^2))</f>
        <v>1.1514395928992673</v>
      </c>
      <c r="G34">
        <f t="shared" si="0"/>
        <v>1.6000000000000008</v>
      </c>
      <c r="H34">
        <f t="shared" si="1"/>
        <v>144.50109063268545</v>
      </c>
      <c r="I34">
        <f t="shared" si="2"/>
        <v>223.61757250882442</v>
      </c>
      <c r="J34">
        <f t="shared" si="3"/>
        <v>146.96786217488881</v>
      </c>
    </row>
    <row r="35" spans="1:10">
      <c r="G35">
        <f t="shared" ref="G35:G66" si="4">G34+$E$14</f>
        <v>1.6500000000000008</v>
      </c>
      <c r="H35">
        <f t="shared" si="1"/>
        <v>141.51415287394332</v>
      </c>
      <c r="I35">
        <f t="shared" si="2"/>
        <v>230.768085340065</v>
      </c>
      <c r="J35">
        <f t="shared" si="3"/>
        <v>158.32812592255712</v>
      </c>
    </row>
    <row r="36" spans="1:10">
      <c r="G36">
        <f t="shared" si="4"/>
        <v>1.7000000000000008</v>
      </c>
      <c r="H36">
        <f t="shared" si="1"/>
        <v>138.49883860183954</v>
      </c>
      <c r="I36">
        <f t="shared" si="2"/>
        <v>237.76851495845912</v>
      </c>
      <c r="J36">
        <f t="shared" si="3"/>
        <v>170.04216914258959</v>
      </c>
    </row>
    <row r="37" spans="1:10">
      <c r="G37">
        <f t="shared" si="4"/>
        <v>1.7500000000000009</v>
      </c>
      <c r="H37">
        <f t="shared" si="1"/>
        <v>135.46150930527816</v>
      </c>
      <c r="I37">
        <f t="shared" si="2"/>
        <v>244.61760239825213</v>
      </c>
      <c r="J37">
        <f t="shared" si="3"/>
        <v>182.10245487482084</v>
      </c>
    </row>
    <row r="38" spans="1:10">
      <c r="G38">
        <f t="shared" si="4"/>
        <v>1.8000000000000009</v>
      </c>
      <c r="H38">
        <f t="shared" si="1"/>
        <v>132.4083196287167</v>
      </c>
      <c r="I38">
        <f t="shared" si="2"/>
        <v>251.31440167396954</v>
      </c>
      <c r="J38">
        <f t="shared" si="3"/>
        <v>194.50139107840675</v>
      </c>
    </row>
    <row r="39" spans="1:10">
      <c r="G39">
        <f t="shared" si="4"/>
        <v>1.850000000000001</v>
      </c>
      <c r="H39">
        <f t="shared" si="1"/>
        <v>129.34520014006239</v>
      </c>
      <c r="I39">
        <f t="shared" si="2"/>
        <v>257.85826899711356</v>
      </c>
      <c r="J39">
        <f t="shared" si="3"/>
        <v>207.23134601484483</v>
      </c>
    </row>
    <row r="40" spans="1:10">
      <c r="G40">
        <f t="shared" si="4"/>
        <v>1.900000000000001</v>
      </c>
      <c r="H40">
        <f t="shared" si="1"/>
        <v>126.27784254927937</v>
      </c>
      <c r="I40">
        <f t="shared" si="2"/>
        <v>264.24885119267037</v>
      </c>
      <c r="J40">
        <f t="shared" si="3"/>
        <v>220.28466307131509</v>
      </c>
    </row>
    <row r="41" spans="1:10">
      <c r="G41">
        <f t="shared" si="4"/>
        <v>1.9500000000000011</v>
      </c>
      <c r="H41">
        <f t="shared" si="1"/>
        <v>123.21168733046393</v>
      </c>
      <c r="I41">
        <f t="shared" si="2"/>
        <v>270.4860734368782</v>
      </c>
      <c r="J41">
        <f t="shared" si="3"/>
        <v>233.65367498737743</v>
      </c>
    </row>
    <row r="42" spans="1:10">
      <c r="G42">
        <f t="shared" si="4"/>
        <v>2.0000000000000009</v>
      </c>
      <c r="H42">
        <f t="shared" si="1"/>
        <v>120.1519136784239</v>
      </c>
      <c r="I42">
        <f t="shared" si="2"/>
        <v>276.57012643479163</v>
      </c>
      <c r="J42">
        <f t="shared" si="3"/>
        <v>247.33071745406437</v>
      </c>
    </row>
    <row r="43" spans="1:10">
      <c r="G43">
        <f t="shared" si="4"/>
        <v>2.0500000000000007</v>
      </c>
      <c r="H43">
        <f t="shared" si="1"/>
        <v>117.10343171189385</v>
      </c>
      <c r="I43">
        <f t="shared" si="2"/>
        <v>282.50145315224103</v>
      </c>
      <c r="J43">
        <f t="shared" si="3"/>
        <v>261.3081420602461</v>
      </c>
    </row>
    <row r="44" spans="1:10">
      <c r="G44">
        <f t="shared" si="4"/>
        <v>2.1000000000000005</v>
      </c>
      <c r="H44">
        <f t="shared" si="1"/>
        <v>114.07087681944462</v>
      </c>
      <c r="I44">
        <f t="shared" si="2"/>
        <v>288.28073521198496</v>
      </c>
      <c r="J44">
        <f t="shared" si="3"/>
        <v>275.57832856675032</v>
      </c>
    </row>
    <row r="45" spans="1:10">
      <c r="G45">
        <f t="shared" si="4"/>
        <v>2.1500000000000004</v>
      </c>
      <c r="H45">
        <f t="shared" si="1"/>
        <v>111.05860603088793</v>
      </c>
      <c r="I45">
        <f t="shared" si="2"/>
        <v>293.90887905830562</v>
      </c>
      <c r="J45">
        <f t="shared" si="3"/>
        <v>290.13369649407787</v>
      </c>
    </row>
    <row r="46" spans="1:10">
      <c r="G46">
        <f t="shared" si="4"/>
        <v>2.2000000000000002</v>
      </c>
      <c r="H46">
        <f t="shared" si="1"/>
        <v>108.07069628643889</v>
      </c>
      <c r="I46">
        <f t="shared" si="2"/>
        <v>299.38700198817071</v>
      </c>
      <c r="J46">
        <f t="shared" si="3"/>
        <v>304.96671601461946</v>
      </c>
    </row>
    <row r="47" spans="1:10">
      <c r="G47">
        <f t="shared" si="4"/>
        <v>2.25</v>
      </c>
      <c r="H47">
        <f t="shared" si="1"/>
        <v>105.11094446797712</v>
      </c>
      <c r="I47">
        <f t="shared" si="2"/>
        <v>304.71641814048365</v>
      </c>
      <c r="J47">
        <f t="shared" si="3"/>
        <v>320.06991814501373</v>
      </c>
    </row>
    <row r="48" spans="1:10">
      <c r="G48">
        <f t="shared" si="4"/>
        <v>2.2999999999999998</v>
      </c>
      <c r="H48">
        <f t="shared" si="1"/>
        <v>102.18286905127285</v>
      </c>
      <c r="I48">
        <f t="shared" si="2"/>
        <v>309.89862452801748</v>
      </c>
      <c r="J48">
        <f t="shared" si="3"/>
        <v>335.43590423869728</v>
      </c>
    </row>
    <row r="49" spans="7:10">
      <c r="G49">
        <f t="shared" si="4"/>
        <v>2.3499999999999996</v>
      </c>
      <c r="H49">
        <f t="shared" si="1"/>
        <v>-95.361654886513563</v>
      </c>
      <c r="I49">
        <f t="shared" si="2"/>
        <v>305.06369508898734</v>
      </c>
      <c r="J49">
        <f t="shared" si="3"/>
        <v>350.80941770888501</v>
      </c>
    </row>
    <row r="50" spans="7:10">
      <c r="G50">
        <f t="shared" si="4"/>
        <v>2.3999999999999995</v>
      </c>
      <c r="H50">
        <f t="shared" si="1"/>
        <v>-92.744530978887312</v>
      </c>
      <c r="I50">
        <f t="shared" si="2"/>
        <v>300.36151327878673</v>
      </c>
      <c r="J50">
        <f t="shared" si="3"/>
        <v>365.94450270668136</v>
      </c>
    </row>
    <row r="51" spans="7:10">
      <c r="G51">
        <f t="shared" si="4"/>
        <v>2.4499999999999993</v>
      </c>
      <c r="H51">
        <f t="shared" si="1"/>
        <v>-90.237696523747601</v>
      </c>
      <c r="I51">
        <f t="shared" si="2"/>
        <v>295.78740408529529</v>
      </c>
      <c r="J51">
        <f t="shared" si="3"/>
        <v>380.84770340478048</v>
      </c>
    </row>
    <row r="52" spans="7:10">
      <c r="G52">
        <f t="shared" si="4"/>
        <v>2.4999999999999991</v>
      </c>
      <c r="H52">
        <f t="shared" si="1"/>
        <v>-87.835048999625968</v>
      </c>
      <c r="I52">
        <f t="shared" si="2"/>
        <v>291.33600740869224</v>
      </c>
      <c r="J52">
        <f t="shared" si="3"/>
        <v>395.52528816029371</v>
      </c>
    </row>
    <row r="53" spans="7:10">
      <c r="G53">
        <f t="shared" si="4"/>
        <v>2.5499999999999989</v>
      </c>
      <c r="H53">
        <f t="shared" si="1"/>
        <v>-85.530902335824592</v>
      </c>
      <c r="I53">
        <f t="shared" si="2"/>
        <v>287.0022577167918</v>
      </c>
      <c r="J53">
        <f t="shared" si="3"/>
        <v>409.98326477627847</v>
      </c>
    </row>
    <row r="54" spans="7:10">
      <c r="G54">
        <f t="shared" si="4"/>
        <v>2.5999999999999988</v>
      </c>
      <c r="H54">
        <f t="shared" si="1"/>
        <v>-83.319953269379297</v>
      </c>
      <c r="I54">
        <f t="shared" si="2"/>
        <v>282.78136407735423</v>
      </c>
      <c r="J54">
        <f t="shared" si="3"/>
        <v>424.22739472392391</v>
      </c>
    </row>
    <row r="55" spans="7:10">
      <c r="G55">
        <f t="shared" si="4"/>
        <v>2.6499999999999986</v>
      </c>
      <c r="H55">
        <f t="shared" si="1"/>
        <v>-81.197250830700696</v>
      </c>
      <c r="I55">
        <f t="shared" si="2"/>
        <v>278.66879179288071</v>
      </c>
      <c r="J55">
        <f t="shared" si="3"/>
        <v>438.26320640705916</v>
      </c>
    </row>
    <row r="56" spans="7:10">
      <c r="G56">
        <f t="shared" si="4"/>
        <v>2.6999999999999984</v>
      </c>
      <c r="H56">
        <f t="shared" si="1"/>
        <v>-79.158168629734121</v>
      </c>
      <c r="I56">
        <f t="shared" si="2"/>
        <v>274.66024548982705</v>
      </c>
      <c r="J56">
        <f t="shared" si="3"/>
        <v>452.09600754535131</v>
      </c>
    </row>
    <row r="57" spans="7:10">
      <c r="G57">
        <f t="shared" si="4"/>
        <v>2.7499999999999982</v>
      </c>
      <c r="H57">
        <f t="shared" si="1"/>
        <v>-77.198379652705356</v>
      </c>
      <c r="I57">
        <f t="shared" si="2"/>
        <v>270.75165352961181</v>
      </c>
      <c r="J57">
        <f t="shared" si="3"/>
        <v>465.73089674552341</v>
      </c>
    </row>
    <row r="58" spans="7:10">
      <c r="G58">
        <f t="shared" si="4"/>
        <v>2.799999999999998</v>
      </c>
      <c r="H58">
        <f t="shared" si="1"/>
        <v>-75.313833312851216</v>
      </c>
      <c r="I58">
        <f t="shared" si="2"/>
        <v>266.93915362243013</v>
      </c>
      <c r="J58">
        <f t="shared" si="3"/>
        <v>479.17277432367359</v>
      </c>
    </row>
    <row r="59" spans="7:10">
      <c r="G59">
        <f t="shared" si="4"/>
        <v>2.8499999999999979</v>
      </c>
      <c r="H59">
        <f t="shared" si="1"/>
        <v>-73.500734527669536</v>
      </c>
      <c r="I59">
        <f t="shared" si="2"/>
        <v>263.21907953697695</v>
      </c>
      <c r="J59">
        <f t="shared" si="3"/>
        <v>492.42635243609544</v>
      </c>
    </row>
    <row r="60" spans="7:10">
      <c r="G60">
        <f t="shared" si="4"/>
        <v>2.8999999999999977</v>
      </c>
      <c r="H60">
        <f t="shared" si="1"/>
        <v>-71.755524620724159</v>
      </c>
      <c r="I60">
        <f t="shared" si="2"/>
        <v>259.58794880990172</v>
      </c>
      <c r="J60">
        <f t="shared" si="3"/>
        <v>505.49616457096005</v>
      </c>
    </row>
    <row r="61" spans="7:10">
      <c r="G61">
        <f t="shared" si="4"/>
        <v>2.9499999999999975</v>
      </c>
      <c r="H61">
        <f t="shared" si="1"/>
        <v>-70.074863868404492</v>
      </c>
      <c r="I61">
        <f t="shared" si="2"/>
        <v>256.0424513683414</v>
      </c>
      <c r="J61">
        <f t="shared" si="3"/>
        <v>518.38657444864566</v>
      </c>
    </row>
    <row r="62" spans="7:10">
      <c r="G62">
        <f t="shared" si="4"/>
        <v>2.9999999999999973</v>
      </c>
      <c r="H62">
        <f t="shared" si="1"/>
        <v>-68.455615531689801</v>
      </c>
      <c r="I62">
        <f t="shared" si="2"/>
        <v>252.57943898736468</v>
      </c>
      <c r="J62">
        <f t="shared" si="3"/>
        <v>531.10178437436707</v>
      </c>
    </row>
    <row r="63" spans="7:10">
      <c r="G63">
        <f t="shared" si="4"/>
        <v>3.0499999999999972</v>
      </c>
      <c r="H63">
        <f t="shared" si="1"/>
        <v>-66.894831230249622</v>
      </c>
      <c r="I63">
        <f t="shared" si="2"/>
        <v>249.19591551170501</v>
      </c>
      <c r="J63">
        <f t="shared" si="3"/>
        <v>543.64584308307337</v>
      </c>
    </row>
    <row r="64" spans="7:10">
      <c r="G64">
        <f t="shared" si="4"/>
        <v>3.099999999999997</v>
      </c>
      <c r="H64">
        <f t="shared" si="1"/>
        <v>-65.3897375314545</v>
      </c>
      <c r="I64">
        <f t="shared" si="2"/>
        <v>245.88902777791728</v>
      </c>
      <c r="J64">
        <f t="shared" si="3"/>
        <v>556.0226531131874</v>
      </c>
    </row>
    <row r="65" spans="7:10">
      <c r="G65">
        <f t="shared" si="4"/>
        <v>3.1499999999999968</v>
      </c>
      <c r="H65">
        <f t="shared" si="1"/>
        <v>-63.937723640314275</v>
      </c>
      <c r="I65">
        <f t="shared" si="2"/>
        <v>242.65605717910898</v>
      </c>
      <c r="J65">
        <f t="shared" si="3"/>
        <v>568.23597774275527</v>
      </c>
    </row>
    <row r="66" spans="7:10">
      <c r="G66">
        <f t="shared" si="4"/>
        <v>3.1999999999999966</v>
      </c>
      <c r="H66">
        <f t="shared" si="1"/>
        <v>-62.536330088257252</v>
      </c>
      <c r="I66">
        <f t="shared" si="2"/>
        <v>239.49441181980359</v>
      </c>
      <c r="J66">
        <f t="shared" si="3"/>
        <v>580.28944751878464</v>
      </c>
    </row>
    <row r="67" spans="7:10">
      <c r="G67">
        <f t="shared" ref="G67:G98" si="5">G66+$E$14</f>
        <v>3.2499999999999964</v>
      </c>
      <c r="H67">
        <f t="shared" ref="H67:H130" si="6">IF(G67&lt;$B$10,0,IF(G67&lt;$E$2,$B$18-$B$9*I67*ABS(I67),IF(G67&lt;$E$5,$B$22-$B$9*I67*ABS(I67),IF(G67&lt;$E$8,-$B$17*(1+I67^2/$B$26^2),-$B$17-$B$9*I67*ABS(I67)))))</f>
        <v>-61.183238329185883</v>
      </c>
      <c r="I67">
        <f t="shared" ref="I67:I130" si="7">IF(G67&lt;$B$10,0,IF(G67&lt;$E$2,$B$19*TANH($B$20*(G67-$B$10)+$B$27),IF(G67&lt;$E$5,IF($E$4&lt;$B$23,$B$23*TANH($B$24*(G67-$E$2)+$B$28),$B$23*_xlfn.COTH($B$24*(G67-$E$2)+$B$29)),IF(G67&lt;$E$8,$B$26*TAN(-$B$30*(G67-$E$5)+$B$33),$B$26*TANH(-$B$30*(G67-$E$8))))))</f>
        <v>236.40161921331924</v>
      </c>
      <c r="J67">
        <f t="shared" ref="J67:J130" si="8">IF(G67&lt;$B$10,$B$11,IF(G67&lt;$E$2,$B$21*(LN(COSH($B$20*(G67-$B$10)+$B$27))-LN(COSH($B$27)))+$B$11,IF(G67&lt;$E$5,IF($E$4&lt;$B$23,$B$25*(LN(COSH($B$24*(G67-$E$2)+$B$28))-LN(COSH($B$28))),$B$25*(LN(SINH($B$24*(G67-$E$2)+$B$29))-LN(SINH($B$29))))+$E$3,IF(G67&lt;$E$8,$B$31*(LN(COS($B$30*(G67-$E$5)-$B$33))+$B$34)+$E$6,$B$26^2/(-$B$17)*(LN(COSH(-$B$30*(G67-$E$8)+ATANH(0)))-LN(COSH(ATANH(0))))+$E$9))))</f>
        <v>592.18656640808763</v>
      </c>
    </row>
    <row r="68" spans="7:10">
      <c r="G68">
        <f t="shared" si="5"/>
        <v>3.2999999999999963</v>
      </c>
      <c r="H68">
        <f t="shared" si="6"/>
        <v>-59.876261160585862</v>
      </c>
      <c r="I68">
        <f t="shared" si="7"/>
        <v>233.37531947839628</v>
      </c>
      <c r="J68">
        <f t="shared" si="8"/>
        <v>603.93071759563622</v>
      </c>
    </row>
    <row r="69" spans="7:10">
      <c r="G69">
        <f t="shared" si="5"/>
        <v>3.3499999999999961</v>
      </c>
      <c r="H69">
        <f t="shared" si="6"/>
        <v>-58.613333895749356</v>
      </c>
      <c r="I69">
        <f t="shared" si="7"/>
        <v>230.41325899569702</v>
      </c>
      <c r="J69">
        <f t="shared" si="8"/>
        <v>615.52516895441101</v>
      </c>
    </row>
    <row r="70" spans="7:10">
      <c r="G70">
        <f t="shared" si="5"/>
        <v>3.3999999999999959</v>
      </c>
      <c r="H70">
        <f t="shared" si="6"/>
        <v>-57.392506220549578</v>
      </c>
      <c r="I70">
        <f t="shared" si="7"/>
        <v>227.5132844883197</v>
      </c>
      <c r="J70">
        <f t="shared" si="8"/>
        <v>626.97307820881065</v>
      </c>
    </row>
    <row r="71" spans="7:10">
      <c r="G71">
        <f t="shared" si="5"/>
        <v>3.4499999999999957</v>
      </c>
      <c r="H71">
        <f t="shared" si="6"/>
        <v>-56.211934674763221</v>
      </c>
      <c r="I71">
        <f t="shared" si="7"/>
        <v>224.67333749362055</v>
      </c>
      <c r="J71">
        <f t="shared" si="8"/>
        <v>638.27749781200544</v>
      </c>
    </row>
    <row r="72" spans="7:10">
      <c r="G72">
        <f t="shared" si="5"/>
        <v>3.4999999999999956</v>
      </c>
      <c r="H72">
        <f t="shared" si="6"/>
        <v>-55.069875703793734</v>
      </c>
      <c r="I72">
        <f t="shared" si="7"/>
        <v>221.89144919649758</v>
      </c>
      <c r="J72">
        <f t="shared" si="8"/>
        <v>649.4413795560331</v>
      </c>
    </row>
    <row r="73" spans="7:10">
      <c r="G73">
        <f t="shared" si="5"/>
        <v>3.5499999999999954</v>
      </c>
      <c r="H73">
        <f t="shared" si="6"/>
        <v>-53.964679231869425</v>
      </c>
      <c r="I73">
        <f t="shared" si="7"/>
        <v>219.1657355968556</v>
      </c>
      <c r="J73">
        <f t="shared" si="8"/>
        <v>660.46757893202562</v>
      </c>
    </row>
    <row r="74" spans="7:10">
      <c r="G74">
        <f t="shared" si="5"/>
        <v>3.5999999999999952</v>
      </c>
      <c r="H74">
        <f t="shared" si="6"/>
        <v>-52.89478271246476</v>
      </c>
      <c r="I74">
        <f t="shared" si="7"/>
        <v>216.49439298630708</v>
      </c>
      <c r="J74">
        <f t="shared" si="8"/>
        <v>671.35885925663501</v>
      </c>
    </row>
    <row r="75" spans="7:10">
      <c r="G75">
        <f t="shared" si="5"/>
        <v>3.649999999999995</v>
      </c>
      <c r="H75">
        <f t="shared" si="6"/>
        <v>-51.858705615870491</v>
      </c>
      <c r="I75">
        <f t="shared" si="7"/>
        <v>213.87569371126307</v>
      </c>
      <c r="J75">
        <f t="shared" si="8"/>
        <v>682.11789557955126</v>
      </c>
    </row>
    <row r="76" spans="7:10">
      <c r="G76">
        <f t="shared" si="5"/>
        <v>3.6999999999999948</v>
      </c>
      <c r="H76">
        <f t="shared" si="6"/>
        <v>-50.855044317587343</v>
      </c>
      <c r="I76">
        <f t="shared" si="7"/>
        <v>211.30798220148228</v>
      </c>
      <c r="J76">
        <f t="shared" si="8"/>
        <v>692.74727838588728</v>
      </c>
    </row>
    <row r="77" spans="7:10">
      <c r="G77">
        <f t="shared" si="5"/>
        <v>3.7499999999999947</v>
      </c>
      <c r="H77">
        <f t="shared" si="6"/>
        <v>-49.8824673545761</v>
      </c>
      <c r="I77">
        <f t="shared" si="7"/>
        <v>208.78967124487144</v>
      </c>
      <c r="J77">
        <f t="shared" si="8"/>
        <v>703.24951710623156</v>
      </c>
    </row>
    <row r="78" spans="7:10">
      <c r="G78">
        <f t="shared" si="5"/>
        <v>3.7999999999999945</v>
      </c>
      <c r="H78">
        <f t="shared" si="6"/>
        <v>-48.939711019419441</v>
      </c>
      <c r="I78">
        <f t="shared" si="7"/>
        <v>206.31923849090845</v>
      </c>
      <c r="J78">
        <f t="shared" si="8"/>
        <v>713.62704344622193</v>
      </c>
    </row>
    <row r="79" spans="7:10">
      <c r="G79">
        <f t="shared" si="5"/>
        <v>3.8499999999999943</v>
      </c>
      <c r="H79">
        <f t="shared" si="6"/>
        <v>-48.025575265162445</v>
      </c>
      <c r="I79">
        <f t="shared" si="7"/>
        <v>203.89522316648103</v>
      </c>
      <c r="J79">
        <f t="shared" si="8"/>
        <v>723.88221454666586</v>
      </c>
    </row>
    <row r="80" spans="7:10">
      <c r="G80">
        <f t="shared" si="5"/>
        <v>3.8999999999999941</v>
      </c>
      <c r="H80">
        <f t="shared" si="6"/>
        <v>-47.138919896045358</v>
      </c>
      <c r="I80">
        <f t="shared" si="7"/>
        <v>201.51622298923786</v>
      </c>
      <c r="J80">
        <f t="shared" si="8"/>
        <v>734.01731598445224</v>
      </c>
    </row>
    <row r="81" spans="7:10">
      <c r="G81">
        <f t="shared" si="5"/>
        <v>3.949999999999994</v>
      </c>
      <c r="H81">
        <f t="shared" si="6"/>
        <v>-46.278661021543769</v>
      </c>
      <c r="I81">
        <f t="shared" si="7"/>
        <v>199.18089126473043</v>
      </c>
      <c r="J81">
        <f t="shared" si="8"/>
        <v>744.03456462378062</v>
      </c>
    </row>
    <row r="82" spans="7:10">
      <c r="G82">
        <f t="shared" si="5"/>
        <v>3.9999999999999938</v>
      </c>
      <c r="H82">
        <f t="shared" si="6"/>
        <v>-45.443767753119438</v>
      </c>
      <c r="I82">
        <f t="shared" si="7"/>
        <v>196.88793415470337</v>
      </c>
      <c r="J82">
        <f t="shared" si="8"/>
        <v>753.93611132657418</v>
      </c>
    </row>
    <row r="83" spans="7:10">
      <c r="G83">
        <f t="shared" si="5"/>
        <v>4.0499999999999936</v>
      </c>
      <c r="H83">
        <f t="shared" si="6"/>
        <v>-44.633259124879878</v>
      </c>
      <c r="I83">
        <f t="shared" si="7"/>
        <v>194.63610810487503</v>
      </c>
      <c r="J83">
        <f t="shared" si="8"/>
        <v>763.72404353034085</v>
      </c>
    </row>
    <row r="84" spans="7:10">
      <c r="G84">
        <f t="shared" si="5"/>
        <v>4.0999999999999934</v>
      </c>
      <c r="H84">
        <f t="shared" si="6"/>
        <v>-43.84620122096706</v>
      </c>
      <c r="I84">
        <f t="shared" si="7"/>
        <v>192.42421742144739</v>
      </c>
      <c r="J84">
        <f t="shared" si="8"/>
        <v>773.40038770119031</v>
      </c>
    </row>
    <row r="85" spans="7:10">
      <c r="G85">
        <f t="shared" si="5"/>
        <v>4.1499999999999932</v>
      </c>
      <c r="H85">
        <f t="shared" si="6"/>
        <v>-43.081704493965631</v>
      </c>
      <c r="I85">
        <f t="shared" si="7"/>
        <v>190.25111198640985</v>
      </c>
      <c r="J85">
        <f t="shared" si="8"/>
        <v>782.96711166917748</v>
      </c>
    </row>
    <row r="86" spans="7:10">
      <c r="G86">
        <f t="shared" si="5"/>
        <v>4.1999999999999931</v>
      </c>
      <c r="H86">
        <f t="shared" si="6"/>
        <v>-42.338921259949835</v>
      </c>
      <c r="I86">
        <f t="shared" si="7"/>
        <v>188.11568510244774</v>
      </c>
      <c r="J86">
        <f t="shared" si="8"/>
        <v>792.42612685269739</v>
      </c>
    </row>
    <row r="87" spans="7:10">
      <c r="G87">
        <f t="shared" si="5"/>
        <v>4.2499999999999929</v>
      </c>
      <c r="H87">
        <f t="shared" si="6"/>
        <v>-41.617043356996867</v>
      </c>
      <c r="I87">
        <f t="shared" si="7"/>
        <v>186.01687145896116</v>
      </c>
      <c r="J87">
        <f t="shared" si="8"/>
        <v>801.7792903781783</v>
      </c>
    </row>
    <row r="88" spans="7:10">
      <c r="G88">
        <f t="shared" si="5"/>
        <v>4.2999999999999927</v>
      </c>
      <c r="H88">
        <f t="shared" si="6"/>
        <v>-40.915299955086859</v>
      </c>
      <c r="I88">
        <f t="shared" si="7"/>
        <v>183.95364521132328</v>
      </c>
      <c r="J88">
        <f t="shared" si="8"/>
        <v>811.02840710094688</v>
      </c>
    </row>
    <row r="89" spans="7:10">
      <c r="G89">
        <f t="shared" si="5"/>
        <v>4.3499999999999925</v>
      </c>
      <c r="H89">
        <f t="shared" si="6"/>
        <v>-40.232955506307377</v>
      </c>
      <c r="I89">
        <f t="shared" si="7"/>
        <v>181.92501816609368</v>
      </c>
      <c r="J89">
        <f t="shared" si="8"/>
        <v>820.175231532726</v>
      </c>
    </row>
    <row r="90" spans="7:10">
      <c r="G90">
        <f t="shared" si="5"/>
        <v>4.3999999999999924</v>
      </c>
      <c r="H90">
        <f t="shared" si="6"/>
        <v>-39.569307825182271</v>
      </c>
      <c r="I90">
        <f t="shared" si="7"/>
        <v>179.9300380654262</v>
      </c>
      <c r="J90">
        <f t="shared" si="8"/>
        <v>829.22146968090851</v>
      </c>
    </row>
    <row r="91" spans="7:10">
      <c r="G91">
        <f t="shared" si="5"/>
        <v>4.4499999999999922</v>
      </c>
      <c r="H91">
        <f t="shared" si="6"/>
        <v>-38.923686289770345</v>
      </c>
      <c r="I91">
        <f t="shared" si="7"/>
        <v>177.96778696440492</v>
      </c>
      <c r="J91">
        <f t="shared" si="8"/>
        <v>838.16878080439187</v>
      </c>
    </row>
    <row r="92" spans="7:10">
      <c r="G92">
        <f t="shared" si="5"/>
        <v>4.499999999999992</v>
      </c>
      <c r="H92">
        <f t="shared" si="6"/>
        <v>-38.295450154926982</v>
      </c>
      <c r="I92">
        <f t="shared" si="7"/>
        <v>176.03737969548567</v>
      </c>
      <c r="J92">
        <f t="shared" si="8"/>
        <v>847.01877909048721</v>
      </c>
    </row>
    <row r="93" spans="7:10">
      <c r="G93">
        <f t="shared" si="5"/>
        <v>4.5499999999999918</v>
      </c>
      <c r="H93">
        <f t="shared" si="6"/>
        <v>-37.683986969808267</v>
      </c>
      <c r="I93">
        <f t="shared" si="7"/>
        <v>174.13796241463794</v>
      </c>
      <c r="J93">
        <f t="shared" si="8"/>
        <v>855.77303525710943</v>
      </c>
    </row>
    <row r="94" spans="7:10">
      <c r="G94">
        <f t="shared" si="5"/>
        <v>4.5999999999999917</v>
      </c>
      <c r="H94">
        <f t="shared" si="6"/>
        <v>-37.088711092318164</v>
      </c>
      <c r="I94">
        <f t="shared" si="7"/>
        <v>172.26871122415739</v>
      </c>
      <c r="J94">
        <f t="shared" si="8"/>
        <v>864.43307808421639</v>
      </c>
    </row>
    <row r="95" spans="7:10">
      <c r="G95">
        <f t="shared" si="5"/>
        <v>4.6499999999999915</v>
      </c>
      <c r="H95">
        <f t="shared" si="6"/>
        <v>-36.509062293772082</v>
      </c>
      <c r="I95">
        <f t="shared" si="7"/>
        <v>170.42883086747528</v>
      </c>
      <c r="J95">
        <f t="shared" si="8"/>
        <v>873.00039587820186</v>
      </c>
    </row>
    <row r="96" spans="7:10">
      <c r="G96">
        <f t="shared" si="5"/>
        <v>4.6999999999999913</v>
      </c>
      <c r="H96">
        <f t="shared" si="6"/>
        <v>-35.944504447568079</v>
      </c>
      <c r="I96">
        <f t="shared" si="7"/>
        <v>168.61755349160802</v>
      </c>
      <c r="J96">
        <f t="shared" si="8"/>
        <v>881.47643787274274</v>
      </c>
    </row>
    <row r="97" spans="7:10">
      <c r="G97">
        <f t="shared" si="5"/>
        <v>4.7499999999999911</v>
      </c>
      <c r="H97">
        <f t="shared" si="6"/>
        <v>-35.394524296136112</v>
      </c>
      <c r="I97">
        <f t="shared" si="7"/>
        <v>166.83413747319497</v>
      </c>
      <c r="J97">
        <f t="shared" si="8"/>
        <v>889.86261556937075</v>
      </c>
    </row>
    <row r="98" spans="7:10">
      <c r="G98">
        <f t="shared" si="5"/>
        <v>4.7999999999999909</v>
      </c>
      <c r="H98">
        <f t="shared" si="6"/>
        <v>-34.858630290869236</v>
      </c>
      <c r="I98">
        <f t="shared" si="7"/>
        <v>165.07786630434134</v>
      </c>
      <c r="J98">
        <f t="shared" si="8"/>
        <v>898.1603040208596</v>
      </c>
    </row>
    <row r="99" spans="7:10">
      <c r="G99">
        <f t="shared" ref="G99:G130" si="9">G98+$E$14</f>
        <v>4.8499999999999908</v>
      </c>
      <c r="H99">
        <f t="shared" si="6"/>
        <v>-34.336351500142555</v>
      </c>
      <c r="I99">
        <f t="shared" si="7"/>
        <v>163.34804753474432</v>
      </c>
      <c r="J99">
        <f t="shared" si="8"/>
        <v>906.37084306032204</v>
      </c>
    </row>
    <row r="100" spans="7:10">
      <c r="G100">
        <f t="shared" si="9"/>
        <v>4.8999999999999906</v>
      </c>
      <c r="H100">
        <f t="shared" si="6"/>
        <v>-33.827236580889981</v>
      </c>
      <c r="I100">
        <f t="shared" si="7"/>
        <v>161.64401176680977</v>
      </c>
      <c r="J100">
        <f t="shared" si="8"/>
        <v>914.49553847875472</v>
      </c>
    </row>
    <row r="101" spans="7:10">
      <c r="G101">
        <f t="shared" si="9"/>
        <v>4.9499999999999904</v>
      </c>
      <c r="H101">
        <f t="shared" si="6"/>
        <v>-33.330852809546791</v>
      </c>
      <c r="I101">
        <f t="shared" si="7"/>
        <v>159.96511170069004</v>
      </c>
      <c r="J101">
        <f t="shared" si="8"/>
        <v>922.5356631535974</v>
      </c>
    </row>
    <row r="102" spans="7:10">
      <c r="G102">
        <f t="shared" si="9"/>
        <v>4.9999999999999902</v>
      </c>
      <c r="H102">
        <f t="shared" si="6"/>
        <v>-32.846785168473197</v>
      </c>
      <c r="I102">
        <f t="shared" si="7"/>
        <v>158.31072122637192</v>
      </c>
      <c r="J102">
        <f t="shared" si="8"/>
        <v>930.49245813073094</v>
      </c>
    </row>
    <row r="103" spans="7:10">
      <c r="G103">
        <f t="shared" si="9"/>
        <v>5.0499999999999901</v>
      </c>
      <c r="H103">
        <f t="shared" si="6"/>
        <v>-32.374635484258462</v>
      </c>
      <c r="I103">
        <f t="shared" si="7"/>
        <v>156.68023456013157</v>
      </c>
      <c r="J103">
        <f t="shared" si="8"/>
        <v>938.36713366220238</v>
      </c>
    </row>
    <row r="104" spans="7:10">
      <c r="G104">
        <f t="shared" si="9"/>
        <v>5.0999999999999899</v>
      </c>
      <c r="H104">
        <f t="shared" si="6"/>
        <v>-31.914021614565737</v>
      </c>
      <c r="I104">
        <f t="shared" si="7"/>
        <v>155.07306542284758</v>
      </c>
      <c r="J104">
        <f t="shared" si="8"/>
        <v>946.16087020182772</v>
      </c>
    </row>
    <row r="105" spans="7:10">
      <c r="G105">
        <f t="shared" si="9"/>
        <v>5.1499999999999897</v>
      </c>
      <c r="H105">
        <f t="shared" si="6"/>
        <v>-31.46457668041765</v>
      </c>
      <c r="I105">
        <f t="shared" si="7"/>
        <v>153.4886462578234</v>
      </c>
      <c r="J105">
        <f t="shared" si="8"/>
        <v>953.8748193607064</v>
      </c>
    </row>
    <row r="106" spans="7:10">
      <c r="G106">
        <f t="shared" si="9"/>
        <v>5.1999999999999895</v>
      </c>
      <c r="H106">
        <f t="shared" si="6"/>
        <v>-31.025948341043762</v>
      </c>
      <c r="I106">
        <f t="shared" si="7"/>
        <v>151.92642748591985</v>
      </c>
      <c r="J106">
        <f t="shared" si="8"/>
        <v>961.51010482457104</v>
      </c>
    </row>
    <row r="107" spans="7:10">
      <c r="G107">
        <f t="shared" si="9"/>
        <v>5.2499999999999893</v>
      </c>
      <c r="H107">
        <f t="shared" si="6"/>
        <v>-30.597798108614338</v>
      </c>
      <c r="I107">
        <f t="shared" si="7"/>
        <v>150.38587679593712</v>
      </c>
      <c r="J107">
        <f t="shared" si="8"/>
        <v>969.0678232347816</v>
      </c>
    </row>
    <row r="108" spans="7:10">
      <c r="G108">
        <f t="shared" si="9"/>
        <v>5.2999999999999892</v>
      </c>
      <c r="H108">
        <f t="shared" si="6"/>
        <v>-30.179800700373029</v>
      </c>
      <c r="I108">
        <f t="shared" si="7"/>
        <v>148.86647846831553</v>
      </c>
      <c r="J108">
        <f t="shared" si="8"/>
        <v>976.54904503467958</v>
      </c>
    </row>
    <row r="109" spans="7:10">
      <c r="G109">
        <f t="shared" si="9"/>
        <v>5.349999999999989</v>
      </c>
      <c r="H109">
        <f t="shared" si="6"/>
        <v>-29.771643425853735</v>
      </c>
      <c r="I109">
        <f t="shared" si="7"/>
        <v>147.36773273034268</v>
      </c>
      <c r="J109">
        <f t="shared" si="8"/>
        <v>983.95481528292453</v>
      </c>
    </row>
    <row r="110" spans="7:10">
      <c r="G110">
        <f t="shared" si="9"/>
        <v>5.3999999999999888</v>
      </c>
      <c r="H110">
        <f t="shared" si="6"/>
        <v>-29.373025607027387</v>
      </c>
      <c r="I110">
        <f t="shared" si="7"/>
        <v>145.88915514116866</v>
      </c>
      <c r="J110">
        <f t="shared" si="8"/>
        <v>991.28615443533749</v>
      </c>
    </row>
    <row r="111" spans="7:10">
      <c r="G111">
        <f t="shared" si="9"/>
        <v>5.4499999999999886</v>
      </c>
      <c r="H111">
        <f t="shared" si="6"/>
        <v>-28.983658029371437</v>
      </c>
      <c r="I111">
        <f t="shared" si="7"/>
        <v>144.43027600503174</v>
      </c>
      <c r="J111">
        <f t="shared" si="8"/>
        <v>998.54405909671323</v>
      </c>
    </row>
    <row r="112" spans="7:10">
      <c r="G112">
        <f t="shared" si="9"/>
        <v>5.4999999999999885</v>
      </c>
      <c r="H112">
        <f t="shared" si="6"/>
        <v>-28.603262421992248</v>
      </c>
      <c r="I112">
        <f t="shared" si="7"/>
        <v>142.99063981119801</v>
      </c>
      <c r="J112">
        <f t="shared" si="8"/>
        <v>1005.7295027439637</v>
      </c>
    </row>
    <row r="113" spans="7:10">
      <c r="G113">
        <f t="shared" si="9"/>
        <v>5.5499999999999883</v>
      </c>
      <c r="H113">
        <f t="shared" si="6"/>
        <v>-28.231570965055813</v>
      </c>
      <c r="I113">
        <f t="shared" si="7"/>
        <v>141.56980469920364</v>
      </c>
      <c r="J113">
        <f t="shared" si="8"/>
        <v>1012.8434364218987</v>
      </c>
    </row>
    <row r="114" spans="7:10">
      <c r="G114">
        <f t="shared" si="9"/>
        <v>5.5999999999999881</v>
      </c>
      <c r="H114">
        <f t="shared" si="6"/>
        <v>-27.86832582290041</v>
      </c>
      <c r="I114">
        <f t="shared" si="7"/>
        <v>140.1673419480787</v>
      </c>
      <c r="J114">
        <f t="shared" si="8"/>
        <v>1019.8867894128714</v>
      </c>
    </row>
    <row r="115" spans="7:10">
      <c r="G115">
        <f t="shared" si="9"/>
        <v>5.6499999999999879</v>
      </c>
      <c r="H115">
        <f t="shared" si="6"/>
        <v>-27.513278701311588</v>
      </c>
      <c r="I115">
        <f t="shared" si="7"/>
        <v>138.78283548830359</v>
      </c>
      <c r="J115">
        <f t="shared" si="8"/>
        <v>1026.8604698814611</v>
      </c>
    </row>
    <row r="116" spans="7:10">
      <c r="G116">
        <f t="shared" si="9"/>
        <v>5.6999999999999877</v>
      </c>
      <c r="H116">
        <f t="shared" si="6"/>
        <v>-27.166190427541796</v>
      </c>
      <c r="I116">
        <f t="shared" si="7"/>
        <v>137.41588143532863</v>
      </c>
      <c r="J116">
        <f t="shared" si="8"/>
        <v>1033.7653654952946</v>
      </c>
    </row>
    <row r="117" spans="7:10">
      <c r="G117">
        <f t="shared" si="9"/>
        <v>5.7499999999999876</v>
      </c>
      <c r="H117">
        <f t="shared" si="6"/>
        <v>-26.826830551748383</v>
      </c>
      <c r="I117">
        <f t="shared" si="7"/>
        <v>136.06608764355104</v>
      </c>
      <c r="J117">
        <f t="shared" si="8"/>
        <v>1040.6023440230638</v>
      </c>
    </row>
    <row r="118" spans="7:10">
      <c r="G118">
        <f t="shared" si="9"/>
        <v>5.7999999999999874</v>
      </c>
      <c r="H118">
        <f t="shared" si="6"/>
        <v>-26.49497696861139</v>
      </c>
      <c r="I118">
        <f t="shared" si="7"/>
        <v>134.73307327971122</v>
      </c>
      <c r="J118">
        <f t="shared" si="8"/>
        <v>1047.3722539107252</v>
      </c>
    </row>
    <row r="119" spans="7:10">
      <c r="G119">
        <f t="shared" si="9"/>
        <v>5.8499999999999872</v>
      </c>
      <c r="H119">
        <f t="shared" si="6"/>
        <v>-26.170415557971346</v>
      </c>
      <c r="I119">
        <f t="shared" si="7"/>
        <v>133.41646841472706</v>
      </c>
      <c r="J119">
        <f t="shared" si="8"/>
        <v>1054.0759248368427</v>
      </c>
    </row>
    <row r="120" spans="7:10">
      <c r="G120">
        <f t="shared" si="9"/>
        <v>5.899999999999987</v>
      </c>
      <c r="H120">
        <f t="shared" si="6"/>
        <v>-25.852939843403057</v>
      </c>
      <c r="I120">
        <f t="shared" si="7"/>
        <v>132.11591363304476</v>
      </c>
      <c r="J120">
        <f t="shared" si="8"/>
        <v>1060.7141682479541</v>
      </c>
    </row>
    <row r="121" spans="7:10">
      <c r="G121">
        <f t="shared" si="9"/>
        <v>5.9499999999999869</v>
      </c>
      <c r="H121">
        <f t="shared" si="6"/>
        <v>-25.542350667708892</v>
      </c>
      <c r="I121">
        <f t="shared" si="7"/>
        <v>130.83105965863271</v>
      </c>
      <c r="J121">
        <f t="shared" si="8"/>
        <v>1067.2877778748352</v>
      </c>
    </row>
    <row r="122" spans="7:10">
      <c r="G122">
        <f t="shared" si="9"/>
        <v>5.9999999999999867</v>
      </c>
      <c r="H122">
        <f t="shared" si="6"/>
        <v>-25.238455884380873</v>
      </c>
      <c r="I122">
        <f t="shared" si="7"/>
        <v>129.5615669967986</v>
      </c>
      <c r="J122">
        <f t="shared" si="8"/>
        <v>1073.7975302304512</v>
      </c>
    </row>
    <row r="123" spans="7:10">
      <c r="G123">
        <f t="shared" si="9"/>
        <v>6.0499999999999865</v>
      </c>
      <c r="H123">
        <f t="shared" si="6"/>
        <v>-24.941070064139488</v>
      </c>
      <c r="I123">
        <f t="shared" si="7"/>
        <v>128.30710559105228</v>
      </c>
      <c r="J123">
        <f t="shared" si="8"/>
        <v>1080.2441850903897</v>
      </c>
    </row>
    <row r="124" spans="7:10">
      <c r="G124">
        <f t="shared" si="9"/>
        <v>6.0999999999999863</v>
      </c>
      <c r="H124">
        <f t="shared" si="6"/>
        <v>-24.650014215713341</v>
      </c>
      <c r="I124">
        <f t="shared" si="7"/>
        <v>127.06735449428258</v>
      </c>
      <c r="J124">
        <f t="shared" si="8"/>
        <v>1086.628485956488</v>
      </c>
    </row>
    <row r="125" spans="7:10">
      <c r="G125">
        <f t="shared" si="9"/>
        <v>6.1499999999999861</v>
      </c>
      <c r="H125">
        <f t="shared" si="6"/>
        <v>-24.365115520075431</v>
      </c>
      <c r="I125">
        <f t="shared" si="7"/>
        <v>125.84200155355546</v>
      </c>
      <c r="J125">
        <f t="shared" si="8"/>
        <v>1092.9511605043685</v>
      </c>
    </row>
    <row r="126" spans="7:10">
      <c r="G126">
        <f t="shared" si="9"/>
        <v>6.199999999999986</v>
      </c>
      <c r="H126">
        <f t="shared" si="6"/>
        <v>-24.086207077400164</v>
      </c>
      <c r="I126">
        <f t="shared" si="7"/>
        <v>124.63074310787947</v>
      </c>
      <c r="J126">
        <f t="shared" si="8"/>
        <v>1099.2129210155385</v>
      </c>
    </row>
    <row r="127" spans="7:10">
      <c r="G127">
        <f t="shared" si="9"/>
        <v>6.2499999999999858</v>
      </c>
      <c r="H127">
        <f t="shared" si="6"/>
        <v>-23.813127666049873</v>
      </c>
      <c r="I127">
        <f t="shared" si="7"/>
        <v>123.43328369831964</v>
      </c>
      <c r="J127">
        <f t="shared" si="8"/>
        <v>1105.41446479469</v>
      </c>
    </row>
    <row r="128" spans="7:10">
      <c r="G128">
        <f t="shared" si="9"/>
        <v>6.2999999999999856</v>
      </c>
      <c r="H128">
        <f t="shared" si="6"/>
        <v>-23.545721512942034</v>
      </c>
      <c r="I128">
        <f t="shared" si="7"/>
        <v>122.24933578987515</v>
      </c>
      <c r="J128">
        <f t="shared" si="8"/>
        <v>1111.5564745728025</v>
      </c>
    </row>
    <row r="129" spans="7:10">
      <c r="G129">
        <f t="shared" si="9"/>
        <v>6.3499999999999854</v>
      </c>
      <c r="H129">
        <f t="shared" si="6"/>
        <v>-23.283838074687207</v>
      </c>
      <c r="I129">
        <f t="shared" si="7"/>
        <v>121.07861950456673</v>
      </c>
      <c r="J129">
        <f t="shared" si="8"/>
        <v>1117.6396188966189</v>
      </c>
    </row>
    <row r="130" spans="7:10">
      <c r="G130">
        <f t="shared" si="9"/>
        <v>6.3999999999999853</v>
      </c>
      <c r="H130">
        <f t="shared" si="6"/>
        <v>-23.027331828924169</v>
      </c>
      <c r="I130">
        <f t="shared" si="7"/>
        <v>119.92086236520987</v>
      </c>
      <c r="J130">
        <f t="shared" si="8"/>
        <v>1123.6645525050508</v>
      </c>
    </row>
    <row r="131" spans="7:10">
      <c r="G131">
        <f t="shared" ref="G131:G152" si="10">G130+$E$14</f>
        <v>6.4499999999999851</v>
      </c>
      <c r="H131">
        <f t="shared" ref="H131:H152" si="11">IF(G131&lt;$B$10,0,IF(G131&lt;$E$2,$B$18-$B$9*I131*ABS(I131),IF(G131&lt;$E$5,$B$22-$B$9*I131*ABS(I131),IF(G131&lt;$E$8,-$B$17*(1+I131^2/$B$26^2),-$B$17-$B$9*I131*ABS(I131)))))</f>
        <v>-22.776062075313263</v>
      </c>
      <c r="I131">
        <f t="shared" ref="I131:I152" si="12">IF(G131&lt;$B$10,0,IF(G131&lt;$E$2,$B$19*TANH($B$20*(G131-$B$10)+$B$27),IF(G131&lt;$E$5,IF($E$4&lt;$B$23,$B$23*TANH($B$24*(G131-$E$2)+$B$28),$B$23*_xlfn.COTH($B$24*(G131-$E$2)+$B$29)),IF(G131&lt;$E$8,$B$26*TAN(-$B$30*(G131-$E$5)+$B$33),$B$26*TANH(-$B$30*(G131-$E$8))))))</f>
        <v>118.77579904937799</v>
      </c>
      <c r="J131">
        <f t="shared" ref="J131:J152" si="13">IF(G131&lt;$B$10,$B$11,IF(G131&lt;$E$2,$B$21*(LN(COSH($B$20*(G131-$B$10)+$B$27))-LN(COSH($B$27)))+$B$11,IF(G131&lt;$E$5,IF($E$4&lt;$B$23,$B$25*(LN(COSH($B$24*(G131-$E$2)+$B$28))-LN(COSH($B$28))),$B$25*(LN(SINH($B$24*(G131-$E$2)+$B$29))-LN(SINH($B$29))))+$E$3,IF(G131&lt;$E$8,$B$31*(LN(COS($B$30*(G131-$E$5)-$B$33))+$B$34)+$E$6,$B$26^2/(-$B$17)*(LN(COSH(-$B$30*(G131-$E$8)+ATANH(0)))-LN(COSH(ATANH(0))))+$E$9))))</f>
        <v>1129.6319166930225</v>
      </c>
    </row>
    <row r="132" spans="7:10">
      <c r="G132">
        <f t="shared" si="10"/>
        <v>6.4999999999999849</v>
      </c>
      <c r="H132">
        <f t="shared" si="11"/>
        <v>-22.529892745680183</v>
      </c>
      <c r="I132">
        <f t="shared" si="12"/>
        <v>117.64317115308448</v>
      </c>
      <c r="J132">
        <f t="shared" si="13"/>
        <v>1135.5423396632639</v>
      </c>
    </row>
    <row r="133" spans="7:10">
      <c r="G133">
        <f t="shared" si="10"/>
        <v>6.5499999999999847</v>
      </c>
      <c r="H133">
        <f t="shared" si="11"/>
        <v>-22.288692222833081</v>
      </c>
      <c r="I133">
        <f t="shared" si="12"/>
        <v>116.52272696373971</v>
      </c>
      <c r="J133">
        <f t="shared" si="13"/>
        <v>1141.3964368665174</v>
      </c>
    </row>
    <row r="134" spans="7:10">
      <c r="G134">
        <f t="shared" si="10"/>
        <v>6.5999999999999845</v>
      </c>
      <c r="H134">
        <f t="shared" si="11"/>
        <v>-22.052333167602676</v>
      </c>
      <c r="I134">
        <f t="shared" si="12"/>
        <v>115.41422124195867</v>
      </c>
      <c r="J134">
        <f t="shared" si="13"/>
        <v>1147.194811330618</v>
      </c>
    </row>
    <row r="135" spans="7:10">
      <c r="G135">
        <f t="shared" si="10"/>
        <v>6.6499999999999844</v>
      </c>
      <c r="H135">
        <f t="shared" si="11"/>
        <v>-21.820692353682329</v>
      </c>
      <c r="I135">
        <f t="shared" si="12"/>
        <v>114.3174150118211</v>
      </c>
      <c r="J135">
        <f t="shared" si="13"/>
        <v>1152.9380539788735</v>
      </c>
    </row>
    <row r="136" spans="7:10">
      <c r="G136">
        <f t="shared" si="10"/>
        <v>6.6999999999999842</v>
      </c>
      <c r="H136">
        <f t="shared" si="11"/>
        <v>-21.593650509868233</v>
      </c>
      <c r="I136">
        <f t="shared" si="12"/>
        <v>113.23207535920177</v>
      </c>
      <c r="J136">
        <f t="shared" si="13"/>
        <v>1158.6267439381659</v>
      </c>
    </row>
    <row r="137" spans="7:10">
      <c r="G137">
        <f t="shared" si="10"/>
        <v>6.749999999999984</v>
      </c>
      <c r="H137">
        <f t="shared" si="11"/>
        <v>-21.37109216932382</v>
      </c>
      <c r="I137">
        <f t="shared" si="12"/>
        <v>112.15797523781286</v>
      </c>
      <c r="J137">
        <f t="shared" si="13"/>
        <v>1164.2614488371587</v>
      </c>
    </row>
    <row r="138" spans="7:10">
      <c r="G138">
        <f t="shared" si="10"/>
        <v>6.7999999999999838</v>
      </c>
      <c r="H138">
        <f t="shared" si="11"/>
        <v>-21.152905525512878</v>
      </c>
      <c r="I138">
        <f t="shared" si="12"/>
        <v>111.09489328261374</v>
      </c>
      <c r="J138">
        <f t="shared" si="13"/>
        <v>1169.8427250949944</v>
      </c>
    </row>
    <row r="139" spans="7:10">
      <c r="G139">
        <f t="shared" si="10"/>
        <v>6.8499999999999837</v>
      </c>
      <c r="H139">
        <f t="shared" si="11"/>
        <v>-20.938982294466957</v>
      </c>
      <c r="I139">
        <f t="shared" si="12"/>
        <v>110.04261363026558</v>
      </c>
      <c r="J139">
        <f t="shared" si="13"/>
        <v>1175.3711182008406</v>
      </c>
    </row>
    <row r="140" spans="7:10">
      <c r="G140">
        <f t="shared" si="10"/>
        <v>6.8999999999999835</v>
      </c>
      <c r="H140">
        <f t="shared" si="11"/>
        <v>-20.729217583070358</v>
      </c>
      <c r="I140">
        <f t="shared" si="12"/>
        <v>109.00092574631969</v>
      </c>
      <c r="J140">
        <f t="shared" si="13"/>
        <v>1180.8471629846267</v>
      </c>
    </row>
    <row r="141" spans="7:10">
      <c r="G141">
        <f t="shared" si="10"/>
        <v>6.9499999999999833</v>
      </c>
      <c r="H141">
        <f t="shared" si="11"/>
        <v>-20.523509763064787</v>
      </c>
      <c r="I141">
        <f t="shared" si="12"/>
        <v>107.96962425884854</v>
      </c>
      <c r="J141">
        <f t="shared" si="13"/>
        <v>1186.2713838793018</v>
      </c>
    </row>
    <row r="142" spans="7:10">
      <c r="G142">
        <f t="shared" si="10"/>
        <v>6.9999999999999831</v>
      </c>
      <c r="H142">
        <f t="shared" si="11"/>
        <v>-20.321760350491189</v>
      </c>
      <c r="I142">
        <f t="shared" si="12"/>
        <v>106.94850879823844</v>
      </c>
      <c r="J142">
        <f t="shared" si="13"/>
        <v>1191.6442951749327</v>
      </c>
    </row>
    <row r="143" spans="7:10">
      <c r="G143">
        <f t="shared" si="10"/>
        <v>7.0499999999999829</v>
      </c>
      <c r="H143">
        <f t="shared" si="11"/>
        <v>-20.1238738903029</v>
      </c>
      <c r="I143">
        <f t="shared" si="12"/>
        <v>105.93738384288072</v>
      </c>
      <c r="J143">
        <f t="shared" si="13"/>
        <v>1196.9664012649362</v>
      </c>
    </row>
    <row r="144" spans="7:10">
      <c r="G144">
        <f t="shared" si="10"/>
        <v>7.0999999999999828</v>
      </c>
      <c r="H144">
        <f t="shared" si="11"/>
        <v>-19.929757845897747</v>
      </c>
      <c r="I144">
        <f t="shared" si="12"/>
        <v>104.9360585705074</v>
      </c>
      <c r="J144">
        <f t="shared" si="13"/>
        <v>1202.2381968847399</v>
      </c>
    </row>
    <row r="145" spans="7:10">
      <c r="G145">
        <f t="shared" si="10"/>
        <v>7.1499999999999826</v>
      </c>
      <c r="H145">
        <f t="shared" si="11"/>
        <v>-19.739322493331592</v>
      </c>
      <c r="I145">
        <f t="shared" si="12"/>
        <v>103.94434671493296</v>
      </c>
      <c r="J145">
        <f t="shared" si="13"/>
        <v>1207.4601673431462</v>
      </c>
    </row>
    <row r="146" spans="7:10">
      <c r="G146">
        <f t="shared" si="10"/>
        <v>7.1999999999999824</v>
      </c>
      <c r="H146">
        <f t="shared" si="11"/>
        <v>-19.552480819987625</v>
      </c>
      <c r="I146">
        <f t="shared" si="12"/>
        <v>102.96206642797262</v>
      </c>
      <c r="J146">
        <f t="shared" si="13"/>
        <v>1212.6327887466632</v>
      </c>
    </row>
    <row r="147" spans="7:10">
      <c r="G147">
        <f t="shared" si="10"/>
        <v>7.2499999999999822</v>
      </c>
      <c r="H147">
        <f t="shared" si="11"/>
        <v>-19.369148427488668</v>
      </c>
      <c r="I147">
        <f t="shared" si="12"/>
        <v>101.98904014632053</v>
      </c>
      <c r="J147">
        <f t="shared" si="13"/>
        <v>1217.7565282170563</v>
      </c>
    </row>
    <row r="148" spans="7:10">
      <c r="G148">
        <f t="shared" si="10"/>
        <v>7.2999999999999821</v>
      </c>
      <c r="H148">
        <f t="shared" si="11"/>
        <v>-19.189243438650571</v>
      </c>
      <c r="I148">
        <f t="shared" si="12"/>
        <v>101.0250944631803</v>
      </c>
      <c r="J148">
        <f t="shared" si="13"/>
        <v>1222.8318441023637</v>
      </c>
    </row>
    <row r="149" spans="7:10">
      <c r="G149">
        <f t="shared" si="10"/>
        <v>7.3499999999999819</v>
      </c>
      <c r="H149">
        <f t="shared" si="11"/>
        <v>-19.012686408285948</v>
      </c>
      <c r="I149">
        <f t="shared" si="12"/>
        <v>100.07006000445095</v>
      </c>
      <c r="J149">
        <f t="shared" si="13"/>
        <v>1227.8591861816071</v>
      </c>
    </row>
    <row r="150" spans="7:10">
      <c r="G150">
        <f t="shared" si="10"/>
        <v>7.3999999999999817</v>
      </c>
      <c r="H150">
        <f t="shared" si="11"/>
        <v>-18.839400237677211</v>
      </c>
      <c r="I150">
        <f t="shared" si="12"/>
        <v>99.123771309280244</v>
      </c>
      <c r="J150">
        <f t="shared" si="13"/>
        <v>1232.8389958634248</v>
      </c>
    </row>
    <row r="151" spans="7:10">
      <c r="G151">
        <f t="shared" si="10"/>
        <v>7.4499999999999815</v>
      </c>
      <c r="H151">
        <f t="shared" si="11"/>
        <v>-18.669310092547626</v>
      </c>
      <c r="I151">
        <f t="shared" si="12"/>
        <v>98.186066714806017</v>
      </c>
      <c r="J151">
        <f t="shared" si="13"/>
        <v>1237.7717063788323</v>
      </c>
    </row>
    <row r="152" spans="7:10">
      <c r="G152">
        <f t="shared" si="10"/>
        <v>7.4999999999999813</v>
      </c>
      <c r="H152">
        <f t="shared" si="11"/>
        <v>-18.50234332436801</v>
      </c>
      <c r="I152">
        <f t="shared" si="12"/>
        <v>97.256788244915128</v>
      </c>
      <c r="J152">
        <f t="shared" si="13"/>
        <v>1242.6577429683266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Harvey Mudd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Spjut</dc:creator>
  <cp:lastModifiedBy>Erik Spjut</cp:lastModifiedBy>
  <dcterms:created xsi:type="dcterms:W3CDTF">2018-01-15T20:48:04Z</dcterms:created>
  <dcterms:modified xsi:type="dcterms:W3CDTF">2018-01-22T23:58:03Z</dcterms:modified>
</cp:coreProperties>
</file>